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HẬP LIỆU" sheetId="1" r:id="rId4"/>
    <sheet state="visible" name="PTTT CHUAN" sheetId="2" r:id="rId5"/>
    <sheet state="visible" name="PTTT GIAN" sheetId="3" r:id="rId6"/>
    <sheet state="visible" name="PTTT Vay" sheetId="4" r:id="rId7"/>
    <sheet state="visible" name="PTTT Nhanh" sheetId="5" r:id="rId8"/>
  </sheets>
  <definedNames/>
  <calcPr/>
  <extLst>
    <ext uri="GoogleSheetsCustomDataVersion2">
      <go:sheetsCustomData xmlns:go="http://customooxmlschemas.google.com/" r:id="rId9" roundtripDataChecksum="4Cb3JVVIzj47VnYDHdZmirrDEzPExuCPk8sjT5c/dYk="/>
    </ext>
  </extLst>
</workbook>
</file>

<file path=xl/sharedStrings.xml><?xml version="1.0" encoding="utf-8"?>
<sst xmlns="http://schemas.openxmlformats.org/spreadsheetml/2006/main" count="280" uniqueCount="134">
  <si>
    <t>Thông tin sản phẩm</t>
  </si>
  <si>
    <t>MÃ SẢN PHẨM:</t>
  </si>
  <si>
    <t>BE516.13</t>
  </si>
  <si>
    <t>CÁC CHƯƠNG TRÌNH KHUYẾN MẠI:</t>
  </si>
  <si>
    <t>Loại hình</t>
  </si>
  <si>
    <t>1PN+1</t>
  </si>
  <si>
    <t>Số lượng suất học bổng</t>
  </si>
  <si>
    <t>Tổng mức hỗ trợ</t>
  </si>
  <si>
    <t>DT tim tường (m2)</t>
  </si>
  <si>
    <t>Studio</t>
  </si>
  <si>
    <t>1 suất học bổng</t>
  </si>
  <si>
    <t>DT thông thủy (m2)</t>
  </si>
  <si>
    <t>Giá gốc Chưa VAT&amp;KPBT</t>
  </si>
  <si>
    <t>2PN</t>
  </si>
  <si>
    <t>2 suất học bổng</t>
  </si>
  <si>
    <t>3PN</t>
  </si>
  <si>
    <t>3 suất học bổng</t>
  </si>
  <si>
    <t>BẢNG BÁO GIÁ DỰ KIẾN VÀ TIẾN ĐỘ THANH TOÁN 
PHÂN KHU THE BEVERLY</t>
  </si>
  <si>
    <t>----------------------------------------------------------------------</t>
  </si>
  <si>
    <r>
      <rPr>
        <rFont val="Times New Roman"/>
        <b/>
        <color theme="1"/>
        <sz val="12.0"/>
      </rPr>
      <t>Kính gửi: Quý khách hàng</t>
    </r>
    <r>
      <rPr>
        <rFont val="Times New Roman"/>
        <color theme="1"/>
        <sz val="12.0"/>
      </rPr>
      <t xml:space="preserve">
Vinhomes hân hạnh được đón tiếp anh/chị và cảm ơn anh/chị đã quan tâm mua sản phẩm tại dự án The Beverly. Theo yêu cầu của anh/chị, em trân trọng giới thiệu thông tin sản phẩm và gửi bảng giới thiệu giá tham khảo như sau:</t>
    </r>
  </si>
  <si>
    <t>(*) Bảng tính này chỉ mang tính chất dự toán - tham khảo</t>
  </si>
  <si>
    <t>I. THÔNG TIN SẢN PHẨM</t>
  </si>
  <si>
    <t>MÃ SẢN PHẨM</t>
  </si>
  <si>
    <t>LOẠI CĂN HỘ</t>
  </si>
  <si>
    <t>DT TIM TƯỜNG (M2)</t>
  </si>
  <si>
    <t>DT THÔNG THỦY (M2)</t>
  </si>
  <si>
    <t>NGÀY LẬP BẢNG TÍNH</t>
  </si>
  <si>
    <t>II. GIÁ BÁN CĂN HỘ</t>
  </si>
  <si>
    <t>CÁC CHƯƠNG TRÌNH</t>
  </si>
  <si>
    <t>LỰA CHỌN ƯU ĐÃI</t>
  </si>
  <si>
    <t>% HOẶC
GIÁ TRỊ ƯU ĐÃI</t>
  </si>
  <si>
    <t>ĐƯỢC TRỪ VÀO GIÁ BÁN</t>
  </si>
  <si>
    <t>GIÁ TRỊ QUY ĐỔI</t>
  </si>
  <si>
    <t>GIÁ BÁN THUẦN CHƯA BAO GỒM VAT VÀ KPBT</t>
  </si>
  <si>
    <r>
      <rPr>
        <rFont val="Times New Roman"/>
        <color rgb="FF833C0B"/>
        <sz val="11.0"/>
      </rPr>
      <t xml:space="preserve">Chính sách </t>
    </r>
    <r>
      <rPr>
        <rFont val="Times New Roman"/>
        <b/>
        <i/>
        <color rgb="FF833C0B"/>
        <sz val="11.0"/>
      </rPr>
      <t>“Hỗ trợ hoàn thiện cho thuê”</t>
    </r>
  </si>
  <si>
    <t>CÓ</t>
  </si>
  <si>
    <r>
      <rPr>
        <rFont val="Times New Roman"/>
        <color rgb="FF833C0B"/>
        <sz val="11.0"/>
      </rPr>
      <t xml:space="preserve">Chương trình </t>
    </r>
    <r>
      <rPr>
        <rFont val="Times New Roman"/>
        <b/>
        <color rgb="FF833C0B"/>
        <sz val="11.0"/>
      </rPr>
      <t xml:space="preserve">“Vinclub”, </t>
    </r>
    <r>
      <rPr>
        <rFont val="Times New Roman"/>
        <color rgb="FF833C0B"/>
        <sz val="11.0"/>
      </rPr>
      <t>phần trừ tiền vào giá bán</t>
    </r>
  </si>
  <si>
    <t>GOLD</t>
  </si>
  <si>
    <r>
      <rPr>
        <rFont val="Times New Roman"/>
        <color rgb="FF833C0B"/>
        <sz val="11.0"/>
      </rPr>
      <t xml:space="preserve">Chương trình </t>
    </r>
    <r>
      <rPr>
        <rFont val="Times New Roman"/>
        <b/>
        <color rgb="FF833C0B"/>
        <sz val="11.0"/>
      </rPr>
      <t xml:space="preserve">“Vinclub”, </t>
    </r>
    <r>
      <rPr>
        <rFont val="Times New Roman"/>
        <color rgb="FF833C0B"/>
        <sz val="11.0"/>
      </rPr>
      <t>phần tích điểm Vpoint</t>
    </r>
  </si>
  <si>
    <t>KHÔNG</t>
  </si>
  <si>
    <r>
      <rPr>
        <rFont val="Times New Roman"/>
        <color rgb="FF833C0B"/>
        <sz val="11.0"/>
      </rPr>
      <t xml:space="preserve">Ưu đãi dành cho khách hàng </t>
    </r>
    <r>
      <rPr>
        <rFont val="Times New Roman"/>
        <b/>
        <i/>
        <color rgb="FF833C0B"/>
        <sz val="11.0"/>
      </rPr>
      <t>thanh toán tiến độ chuẩn</t>
    </r>
  </si>
  <si>
    <r>
      <rPr>
        <rFont val="Times New Roman"/>
        <color rgb="FF833C0B"/>
        <sz val="11.0"/>
      </rPr>
      <t xml:space="preserve">Chính sách </t>
    </r>
    <r>
      <rPr>
        <rFont val="Times New Roman"/>
        <b/>
        <color rgb="FF833C0B"/>
        <sz val="11.0"/>
      </rPr>
      <t xml:space="preserve">“Khách hàng ưu tiên” </t>
    </r>
    <r>
      <rPr>
        <rFont val="Times New Roman"/>
        <color rgb="FF833C0B"/>
        <sz val="11.0"/>
      </rPr>
      <t>cho Tp. Thủ Đức</t>
    </r>
  </si>
  <si>
    <r>
      <rPr>
        <rFont val="Times New Roman"/>
        <color rgb="FF833C0B"/>
        <sz val="11.0"/>
      </rPr>
      <t xml:space="preserve">Chương trình </t>
    </r>
    <r>
      <rPr>
        <rFont val="Times New Roman"/>
        <b/>
        <i/>
        <color rgb="FF833C0B"/>
        <sz val="11.0"/>
      </rPr>
      <t>“Học bổng Vinschool”</t>
    </r>
  </si>
  <si>
    <r>
      <rPr>
        <rFont val="Times New Roman"/>
        <color rgb="FF833C0B"/>
        <sz val="11.0"/>
      </rPr>
      <t xml:space="preserve">Chương trình </t>
    </r>
    <r>
      <rPr>
        <rFont val="Times New Roman"/>
        <b/>
        <i/>
        <color rgb="FF833C0B"/>
        <sz val="11.0"/>
      </rPr>
      <t>“Tặng xe ô tô điện Vinfast VF3”</t>
    </r>
    <r>
      <rPr>
        <rFont val="Times New Roman"/>
        <color rgb="FF833C0B"/>
        <sz val="11.0"/>
      </rPr>
      <t xml:space="preserve">
</t>
    </r>
    <r>
      <rPr>
        <rFont val="Times New Roman"/>
        <i/>
        <color rgb="FF833C0B"/>
        <sz val="11.0"/>
      </rPr>
      <t>(*)100 căn đầu tiên (không áp dụng với căn Studio)</t>
    </r>
  </si>
  <si>
    <t>GIÁ BÁN CHƯA VAT SAU ƯU ĐÃI</t>
  </si>
  <si>
    <t>THUẾ VAT</t>
  </si>
  <si>
    <t>GIÁ BÁN CHƯA VAT SAU ƯU ĐÃI CÓ VAT CHƯA KPBT</t>
  </si>
  <si>
    <t>KINH PHÍ BẢO TRÌ</t>
  </si>
  <si>
    <t>TỔNG GIÁ BÁN DỰ KIẾN</t>
  </si>
  <si>
    <t>III. TIẾN ĐỘ THANH TOÁN CHUẨN</t>
  </si>
  <si>
    <t>TIẾN ĐỘ</t>
  </si>
  <si>
    <t>NGÀY DỰ KIẾN</t>
  </si>
  <si>
    <t>TỶ LỆ</t>
  </si>
  <si>
    <t>GHI CHÚ</t>
  </si>
  <si>
    <t>SỐ TIỀN DỰ KIẾN</t>
  </si>
  <si>
    <r>
      <rPr>
        <rFont val="Times New Roman"/>
        <b/>
        <color rgb="FF833C0B"/>
        <sz val="13.0"/>
      </rPr>
      <t xml:space="preserve">Đợt 1: Đặt cọc &amp; ký TTĐC </t>
    </r>
    <r>
      <rPr>
        <rFont val="Times New Roman"/>
        <b/>
        <i/>
        <color rgb="FFC55A11"/>
        <sz val="13.0"/>
      </rPr>
      <t>(Mốc T)</t>
    </r>
  </si>
  <si>
    <r>
      <rPr>
        <rFont val="Times New Roman"/>
        <b/>
        <color rgb="FF833C0B"/>
        <sz val="13.0"/>
      </rPr>
      <t xml:space="preserve">Đợt 2: Trước khi ký HĐMB, trong vòng 10 ngày kể từ ngày ký TTĐC </t>
    </r>
    <r>
      <rPr>
        <rFont val="Times New Roman"/>
        <b/>
        <i/>
        <color rgb="FFC55A11"/>
        <sz val="13.0"/>
      </rPr>
      <t>(T+10)</t>
    </r>
  </si>
  <si>
    <t>15% giá bán gồm VAT  + 5% giá bán chưa VAT (phần sổ) - Đã trừ tiền cọc và tính trên giá chưa trừ các ưu đãi)</t>
  </si>
  <si>
    <r>
      <rPr>
        <rFont val="Times New Roman"/>
        <b/>
        <color rgb="FF833C0B"/>
        <sz val="13.0"/>
      </rPr>
      <t>Đợt 3: Trong vòng 40 ngày từ ngày ký TTĐC</t>
    </r>
    <r>
      <rPr>
        <rFont val="Times New Roman"/>
        <b/>
        <i/>
        <color rgb="FF833C0B"/>
        <sz val="13.0"/>
      </rPr>
      <t xml:space="preserve"> </t>
    </r>
    <r>
      <rPr>
        <rFont val="Times New Roman"/>
        <b/>
        <i/>
        <color rgb="FFC55A11"/>
        <sz val="13.0"/>
      </rPr>
      <t>(T+40)</t>
    </r>
  </si>
  <si>
    <t>15% giá bán gồm VAT (Tính trên giá đã giảm trừ các ưu đãi và cấn trừ tiền đợt 2 đóng dư)</t>
  </si>
  <si>
    <r>
      <rPr>
        <rFont val="Times New Roman"/>
        <b/>
        <color rgb="FF833C0B"/>
        <sz val="13.0"/>
      </rPr>
      <t xml:space="preserve">Đợt 4: Trong vòng 70 ngày từ ngày ký TTĐC </t>
    </r>
    <r>
      <rPr>
        <rFont val="Times New Roman"/>
        <b/>
        <i/>
        <color rgb="FFC55A11"/>
        <sz val="13.0"/>
      </rPr>
      <t>(T+70)</t>
    </r>
  </si>
  <si>
    <t>20% giá bán gồm VAT</t>
  </si>
  <si>
    <r>
      <rPr>
        <rFont val="Times New Roman"/>
        <b/>
        <color rgb="FF833C0B"/>
        <sz val="13.0"/>
      </rPr>
      <t xml:space="preserve">Đợt 5: Trong vòng 100 ngày từ ngày ký TTĐC </t>
    </r>
    <r>
      <rPr>
        <rFont val="Times New Roman"/>
        <b/>
        <i/>
        <color rgb="FFC55A11"/>
        <sz val="13.0"/>
      </rPr>
      <t>(T+100)</t>
    </r>
  </si>
  <si>
    <r>
      <rPr>
        <rFont val="Times New Roman"/>
        <b/>
        <color rgb="FF833C0B"/>
        <sz val="13.0"/>
      </rPr>
      <t xml:space="preserve">Đợt 6:  Theo TB bàn giao của CĐT </t>
    </r>
    <r>
      <rPr>
        <rFont val="Times New Roman"/>
        <b/>
        <i/>
        <color rgb="FFC55A11"/>
        <sz val="13.0"/>
      </rPr>
      <t>(T + 130)</t>
    </r>
  </si>
  <si>
    <t>(25% giá bán gồm VAT + KPBT + VAT của 5% giá bán)</t>
  </si>
  <si>
    <t>Đợt 7: Thông báo cấp giấy chứng nhận</t>
  </si>
  <si>
    <t>Đã thanh toán tại đợt 2</t>
  </si>
  <si>
    <t>TỔNG THANH TOÁN</t>
  </si>
  <si>
    <t>V. SO SÁNH GIÁ GIỮA CÁC PHƯƠNG ÁN THANH TOÁN</t>
  </si>
  <si>
    <t>PHƯƠNG ÁN</t>
  </si>
  <si>
    <t>TỔNG GIÁ</t>
  </si>
  <si>
    <t>NHẬN NHÀ</t>
  </si>
  <si>
    <t>PHƯƠNG ÁN 1 - TIẾN ĐỘ THANH TOÁN CHUẨN</t>
  </si>
  <si>
    <t xml:space="preserve">PHƯƠNG ÁN 2 - TIẾN ĐỘ THANH TOÁN GIÃN </t>
  </si>
  <si>
    <t>PHƯƠNG ÁN 3 - VAY 70% CÓ HTLS ĐẾN LÊN ĐẾN 24 THÁNG</t>
  </si>
  <si>
    <t>PHƯƠNG ÁN 4 - TIẾN ĐỘ THANH TOÁN NHANH</t>
  </si>
  <si>
    <r>
      <rPr>
        <rFont val="Times New Roman"/>
        <b/>
        <color theme="1"/>
        <sz val="12.0"/>
      </rPr>
      <t>Kính gửi: Quý khách hàng</t>
    </r>
    <r>
      <rPr>
        <rFont val="Times New Roman"/>
        <color theme="1"/>
        <sz val="12.0"/>
      </rPr>
      <t xml:space="preserve">
Vinhomes hân hạnh được đón tiếp anh/chị và cảm ơn anh/chị đã quan tâm mua sản phẩm tại dự án The Beverly. Theo yêu cầu của anh/chị, em trân trọng giới thiệu thông tin sản phẩm và gửi bảng giới thiệu giá tham khảo như sau:</t>
    </r>
  </si>
  <si>
    <r>
      <rPr>
        <rFont val="Times New Roman"/>
        <color rgb="FF385623"/>
        <sz val="11.0"/>
      </rPr>
      <t xml:space="preserve">Chính sách </t>
    </r>
    <r>
      <rPr>
        <rFont val="Times New Roman"/>
        <b/>
        <i/>
        <color rgb="FF385623"/>
        <sz val="11.0"/>
      </rPr>
      <t>“Hỗ trợ hoàn thiện cho thuê”</t>
    </r>
  </si>
  <si>
    <r>
      <rPr>
        <rFont val="Times New Roman"/>
        <color rgb="FF385623"/>
        <sz val="11.0"/>
      </rPr>
      <t xml:space="preserve">Chương trình </t>
    </r>
    <r>
      <rPr>
        <rFont val="Times New Roman"/>
        <b/>
        <color rgb="FF385623"/>
        <sz val="11.0"/>
      </rPr>
      <t xml:space="preserve">“Vinclub”, </t>
    </r>
    <r>
      <rPr>
        <rFont val="Times New Roman"/>
        <color rgb="FF385623"/>
        <sz val="11.0"/>
      </rPr>
      <t>phần trừ tiền vào giá bán</t>
    </r>
  </si>
  <si>
    <r>
      <rPr>
        <rFont val="Times New Roman"/>
        <color rgb="FF385623"/>
        <sz val="11.0"/>
      </rPr>
      <t xml:space="preserve">Chương trình </t>
    </r>
    <r>
      <rPr>
        <rFont val="Times New Roman"/>
        <b/>
        <color rgb="FF385623"/>
        <sz val="11.0"/>
      </rPr>
      <t xml:space="preserve">“Vinclub”, </t>
    </r>
    <r>
      <rPr>
        <rFont val="Times New Roman"/>
        <color rgb="FF385623"/>
        <sz val="11.0"/>
      </rPr>
      <t>phần tích điểm Vpoint</t>
    </r>
  </si>
  <si>
    <r>
      <rPr>
        <rFont val="Times New Roman"/>
        <color rgb="FF385623"/>
        <sz val="11.0"/>
      </rPr>
      <t xml:space="preserve">Chính sách </t>
    </r>
    <r>
      <rPr>
        <rFont val="Times New Roman"/>
        <b/>
        <color rgb="FF385623"/>
        <sz val="11.0"/>
      </rPr>
      <t xml:space="preserve">“Khách hàng ưu tiên” </t>
    </r>
    <r>
      <rPr>
        <rFont val="Times New Roman"/>
        <color rgb="FF385623"/>
        <sz val="11.0"/>
      </rPr>
      <t>cho Tp. Thủ Đức</t>
    </r>
  </si>
  <si>
    <r>
      <rPr>
        <rFont val="Times New Roman"/>
        <color rgb="FF385623"/>
        <sz val="11.0"/>
      </rPr>
      <t xml:space="preserve">Chương trình </t>
    </r>
    <r>
      <rPr>
        <rFont val="Times New Roman"/>
        <b/>
        <i/>
        <color rgb="FF385623"/>
        <sz val="11.0"/>
      </rPr>
      <t>“Học bổng Vinschool”</t>
    </r>
  </si>
  <si>
    <r>
      <rPr>
        <rFont val="Times New Roman"/>
        <color rgb="FF385623"/>
        <sz val="11.0"/>
      </rPr>
      <t xml:space="preserve">Chương trình </t>
    </r>
    <r>
      <rPr>
        <rFont val="Times New Roman"/>
        <b/>
        <i/>
        <color rgb="FF385623"/>
        <sz val="11.0"/>
      </rPr>
      <t>“Tặng xe ô tô điện Vinfast VF3”</t>
    </r>
    <r>
      <rPr>
        <rFont val="Times New Roman"/>
        <color rgb="FF385623"/>
        <sz val="11.0"/>
      </rPr>
      <t xml:space="preserve">
</t>
    </r>
    <r>
      <rPr>
        <rFont val="Times New Roman"/>
        <i/>
        <color rgb="FF385623"/>
        <sz val="11.0"/>
      </rPr>
      <t>(*)100 căn đầu tiên (không áp dụng với căn Studio)</t>
    </r>
  </si>
  <si>
    <t>III. TIẾN ĐỘ THANH TOÁN GIÃN</t>
  </si>
  <si>
    <r>
      <rPr>
        <rFont val="Times New Roman"/>
        <b/>
        <color rgb="FF385623"/>
        <sz val="13.0"/>
      </rPr>
      <t xml:space="preserve">Đợt 1: Đặt cọc &amp; ký TTĐC </t>
    </r>
    <r>
      <rPr>
        <rFont val="Times New Roman"/>
        <b/>
        <i/>
        <color rgb="FFA8D08D"/>
        <sz val="13.0"/>
      </rPr>
      <t>(Mốc T)</t>
    </r>
  </si>
  <si>
    <r>
      <rPr>
        <rFont val="Times New Roman"/>
        <b/>
        <color rgb="FF385623"/>
        <sz val="13.0"/>
      </rPr>
      <t xml:space="preserve">Đợt 2: Trước khi ký HĐMB, trong vòng 10 ngày kể từ ngày ký TTĐC </t>
    </r>
    <r>
      <rPr>
        <rFont val="Times New Roman"/>
        <b/>
        <i/>
        <color rgb="FFA8D08D"/>
        <sz val="13.0"/>
      </rPr>
      <t>(T+10)</t>
    </r>
  </si>
  <si>
    <r>
      <rPr>
        <rFont val="Times New Roman"/>
        <b/>
        <color rgb="FF385623"/>
        <sz val="13.0"/>
      </rPr>
      <t>Đợt 3: Trong vòng 40 ngày từ ngày ký TTĐC</t>
    </r>
    <r>
      <rPr>
        <rFont val="Times New Roman"/>
        <b/>
        <i/>
        <color rgb="FFA8D08D"/>
        <sz val="13.0"/>
      </rPr>
      <t xml:space="preserve"> (T+40)</t>
    </r>
  </si>
  <si>
    <t>5% giá bán gồm VAT
(Tính trên giá đã giảm trừ các ưu đãi và cấn trừ tiền đợt 2 đóng dư)</t>
  </si>
  <si>
    <r>
      <rPr>
        <rFont val="Times New Roman"/>
        <b/>
        <color rgb="FF385623"/>
        <sz val="13.0"/>
      </rPr>
      <t xml:space="preserve">Đợt 4: Trong vòng 100 ngày từ ngày ký TTĐC </t>
    </r>
    <r>
      <rPr>
        <rFont val="Times New Roman"/>
        <b/>
        <color rgb="FFA8D08D"/>
        <sz val="13.0"/>
      </rPr>
      <t>(T+100)</t>
    </r>
  </si>
  <si>
    <r>
      <rPr>
        <rFont val="Times New Roman"/>
        <b/>
        <color rgb="FF385623"/>
        <sz val="13.0"/>
      </rPr>
      <t xml:space="preserve">Đợt 5: Trong vòng 160 ngày từ ngày ký TTĐC
</t>
    </r>
    <r>
      <rPr>
        <rFont val="Times New Roman"/>
        <b val="0"/>
        <i/>
        <color rgb="FFA8D08D"/>
        <sz val="13.0"/>
      </rPr>
      <t>(T+160)</t>
    </r>
  </si>
  <si>
    <t>5% giá bán gồm VAT</t>
  </si>
  <si>
    <r>
      <rPr>
        <rFont val="Times New Roman"/>
        <b/>
        <color rgb="FF385623"/>
        <sz val="13.0"/>
      </rPr>
      <t xml:space="preserve">Đợt 6: Trong vòng 220 ngày từ ngày ký TTĐC
</t>
    </r>
    <r>
      <rPr>
        <rFont val="Times New Roman"/>
        <b val="0"/>
        <i/>
        <color rgb="FFA8D08D"/>
        <sz val="13.0"/>
      </rPr>
      <t>(T+220)</t>
    </r>
  </si>
  <si>
    <r>
      <rPr>
        <rFont val="Times New Roman"/>
        <b/>
        <color rgb="FF385623"/>
        <sz val="13.0"/>
      </rPr>
      <t xml:space="preserve">Đợt 7: Trong vòng 280 ngày từ ngày ký TTĐC
</t>
    </r>
    <r>
      <rPr>
        <rFont val="Times New Roman"/>
        <b val="0"/>
        <i/>
        <color rgb="FFA8D08D"/>
        <sz val="13.0"/>
      </rPr>
      <t>(T+280)</t>
    </r>
  </si>
  <si>
    <r>
      <rPr>
        <rFont val="Times New Roman"/>
        <b/>
        <color rgb="FF385623"/>
        <sz val="13.0"/>
      </rPr>
      <t xml:space="preserve">Đợt 8: Trong vòng 340 ngày từ ngày ký TTĐC
</t>
    </r>
    <r>
      <rPr>
        <rFont val="Times New Roman"/>
        <b val="0"/>
        <i/>
        <color rgb="FFA8D08D"/>
        <sz val="13.0"/>
      </rPr>
      <t>(T+340)</t>
    </r>
  </si>
  <si>
    <r>
      <rPr>
        <rFont val="Times New Roman"/>
        <b/>
        <color rgb="FF385623"/>
        <sz val="13.0"/>
      </rPr>
      <t xml:space="preserve">Đợt 9: Trong vòng 400 ngày từ ngày ký TTĐC
</t>
    </r>
    <r>
      <rPr>
        <rFont val="Times New Roman"/>
        <b val="0"/>
        <i/>
        <color rgb="FFA8D08D"/>
        <sz val="13.0"/>
      </rPr>
      <t>(T+400)</t>
    </r>
  </si>
  <si>
    <r>
      <rPr>
        <rFont val="Times New Roman"/>
        <b/>
        <color rgb="FF385623"/>
        <sz val="13.0"/>
      </rPr>
      <t xml:space="preserve">Đợt 10: Trong vòng 460 ngày từ ngày ký TTĐC </t>
    </r>
    <r>
      <rPr>
        <rFont val="Times New Roman"/>
        <b val="0"/>
        <i/>
        <color rgb="FFA8D08D"/>
        <sz val="13.0"/>
      </rPr>
      <t>(T+460)</t>
    </r>
  </si>
  <si>
    <r>
      <rPr>
        <rFont val="Times New Roman"/>
        <b/>
        <color rgb="FF385623"/>
        <sz val="13.0"/>
      </rPr>
      <t xml:space="preserve">Đợt 11: Trong vòng 520 ngày từ ngày ký TTĐC </t>
    </r>
    <r>
      <rPr>
        <rFont val="Times New Roman"/>
        <b val="0"/>
        <i/>
        <color rgb="FF385623"/>
        <sz val="13.0"/>
      </rPr>
      <t>(T+520)</t>
    </r>
  </si>
  <si>
    <r>
      <rPr>
        <rFont val="Times New Roman"/>
        <b/>
        <color rgb="FF385623"/>
        <sz val="13.0"/>
      </rPr>
      <t xml:space="preserve">Đợt 12: Trong vòng 560 ngày từ ngày ký TTĐC </t>
    </r>
    <r>
      <rPr>
        <rFont val="Times New Roman"/>
        <b val="0"/>
        <i/>
        <color rgb="FF385623"/>
        <sz val="13.0"/>
      </rPr>
      <t>(T+560)</t>
    </r>
  </si>
  <si>
    <r>
      <rPr>
        <rFont val="Times New Roman"/>
        <b/>
        <color rgb="FF385623"/>
        <sz val="13.0"/>
      </rPr>
      <t xml:space="preserve">Đợt 13: Trong vòng 640 ngày từ ngày ký TTĐC </t>
    </r>
    <r>
      <rPr>
        <rFont val="Times New Roman"/>
        <b val="0"/>
        <i/>
        <color rgb="FF385623"/>
        <sz val="13.0"/>
      </rPr>
      <t>(T+640)</t>
    </r>
  </si>
  <si>
    <t>Đợt 14: Theo thông báo bàn giao của CĐT, dự kiến 15/09/2026</t>
  </si>
  <si>
    <t>15/09/2026</t>
  </si>
  <si>
    <t>Đợt 15: Thông báo cấp giấy chứng nhận</t>
  </si>
  <si>
    <r>
      <rPr>
        <rFont val="Times New Roman"/>
        <b/>
        <color theme="1"/>
        <sz val="12.0"/>
      </rPr>
      <t>Kính gửi: Quý khách hàng</t>
    </r>
    <r>
      <rPr>
        <rFont val="Times New Roman"/>
        <color theme="1"/>
        <sz val="12.0"/>
      </rPr>
      <t xml:space="preserve">
Vinhomes hân hạnh được đón tiếp anh/chị và cảm ơn anh/chị đã quan tâm mua sản phẩm tại dự án The Beverly. Theo yêu cầu của anh/chị, em trân trọng giới thiệu thông tin sản phẩm và gửi bảng giới thiệu giá tham khảo như sau:</t>
    </r>
  </si>
  <si>
    <r>
      <rPr>
        <rFont val="Times New Roman"/>
        <color rgb="FFB45E00"/>
        <sz val="11.0"/>
      </rPr>
      <t xml:space="preserve">Chính sách </t>
    </r>
    <r>
      <rPr>
        <rFont val="Times New Roman"/>
        <b/>
        <i/>
        <color rgb="FFB45E00"/>
        <sz val="11.0"/>
      </rPr>
      <t>“Hỗ trợ hoàn thiện cho thuê”</t>
    </r>
  </si>
  <si>
    <r>
      <rPr>
        <rFont val="Times New Roman"/>
        <color rgb="FFB45E00"/>
        <sz val="11.0"/>
      </rPr>
      <t xml:space="preserve">Chương trình </t>
    </r>
    <r>
      <rPr>
        <rFont val="Times New Roman"/>
        <b/>
        <color rgb="FFB45E00"/>
        <sz val="11.0"/>
      </rPr>
      <t xml:space="preserve">“Vinclub”, </t>
    </r>
    <r>
      <rPr>
        <rFont val="Times New Roman"/>
        <color rgb="FFB45E00"/>
        <sz val="11.0"/>
      </rPr>
      <t>phần trừ tiền vào giá bán</t>
    </r>
  </si>
  <si>
    <r>
      <rPr>
        <rFont val="Times New Roman"/>
        <color rgb="FFB45E00"/>
        <sz val="11.0"/>
      </rPr>
      <t xml:space="preserve">Chương trình </t>
    </r>
    <r>
      <rPr>
        <rFont val="Times New Roman"/>
        <b/>
        <color rgb="FFB45E00"/>
        <sz val="11.0"/>
      </rPr>
      <t xml:space="preserve">“Vinclub”, </t>
    </r>
    <r>
      <rPr>
        <rFont val="Times New Roman"/>
        <color rgb="FFB45E00"/>
        <sz val="11.0"/>
      </rPr>
      <t>phần tích điểm Vpoint</t>
    </r>
  </si>
  <si>
    <r>
      <rPr>
        <rFont val="Times New Roman"/>
        <color rgb="FFB45E00"/>
        <sz val="11.0"/>
      </rPr>
      <t xml:space="preserve">Chính sách </t>
    </r>
    <r>
      <rPr>
        <rFont val="Times New Roman"/>
        <b/>
        <color rgb="FFB45E00"/>
        <sz val="11.0"/>
      </rPr>
      <t xml:space="preserve">“Khách hàng ưu tiên” </t>
    </r>
    <r>
      <rPr>
        <rFont val="Times New Roman"/>
        <color rgb="FFB45E00"/>
        <sz val="11.0"/>
      </rPr>
      <t>cho Tp. Thủ Đức</t>
    </r>
  </si>
  <si>
    <r>
      <rPr>
        <rFont val="Times New Roman"/>
        <color rgb="FFB45E00"/>
        <sz val="11.0"/>
      </rPr>
      <t xml:space="preserve">Chương trình </t>
    </r>
    <r>
      <rPr>
        <rFont val="Times New Roman"/>
        <b/>
        <i/>
        <color rgb="FFB45E00"/>
        <sz val="11.0"/>
      </rPr>
      <t>“Học bổng Vinschool”</t>
    </r>
  </si>
  <si>
    <r>
      <rPr>
        <rFont val="Times New Roman"/>
        <color rgb="FFB45E00"/>
        <sz val="11.0"/>
      </rPr>
      <t xml:space="preserve">Chương trình </t>
    </r>
    <r>
      <rPr>
        <rFont val="Times New Roman"/>
        <b/>
        <i/>
        <color rgb="FFB45E00"/>
        <sz val="11.0"/>
      </rPr>
      <t>“Tặng xe ô tô điện Vinfast VF3”</t>
    </r>
    <r>
      <rPr>
        <rFont val="Times New Roman"/>
        <color rgb="FFB45E00"/>
        <sz val="11.0"/>
      </rPr>
      <t xml:space="preserve">
</t>
    </r>
    <r>
      <rPr>
        <rFont val="Times New Roman"/>
        <i/>
        <color rgb="FFB45E00"/>
        <sz val="11.0"/>
      </rPr>
      <t>(*)100 căn đầu tiên (không áp dụng với căn Studio)</t>
    </r>
  </si>
  <si>
    <t>III. TIẾN ĐỘ THANH TOÁN VAY HTLS 70%</t>
  </si>
  <si>
    <t xml:space="preserve">KH thanh toán </t>
  </si>
  <si>
    <t>Ngân hàng giải ngân</t>
  </si>
  <si>
    <r>
      <rPr>
        <rFont val="Times New Roman"/>
        <b/>
        <color rgb="FFB45E00"/>
        <sz val="13.0"/>
      </rPr>
      <t xml:space="preserve">Đợt 1: Đặt cọc &amp; ký TTĐC </t>
    </r>
    <r>
      <rPr>
        <rFont val="Times New Roman"/>
        <b/>
        <i/>
        <color rgb="FFB45E00"/>
        <sz val="13.0"/>
      </rPr>
      <t>(Mốc T)</t>
    </r>
  </si>
  <si>
    <r>
      <rPr>
        <rFont val="Times New Roman"/>
        <b/>
        <color rgb="FFB45E00"/>
        <sz val="13.0"/>
      </rPr>
      <t xml:space="preserve">Đợt 2: Trước khi ký HĐMB, trong vòng 10 ngày kể từ ngày ký TTĐC </t>
    </r>
    <r>
      <rPr>
        <rFont val="Times New Roman"/>
        <b/>
        <i/>
        <color rgb="FFB45E00"/>
        <sz val="13.0"/>
      </rPr>
      <t>(T+10)</t>
    </r>
  </si>
  <si>
    <r>
      <rPr>
        <rFont val="Times New Roman"/>
        <b/>
        <color rgb="FFB45E00"/>
        <sz val="13.0"/>
      </rPr>
      <t xml:space="preserve">Đợt 3: Đợt 2 + 15 ngày </t>
    </r>
    <r>
      <rPr>
        <rFont val="Times New Roman"/>
        <b/>
        <i/>
        <color rgb="FFB45E00"/>
        <sz val="13.0"/>
      </rPr>
      <t>(T+15)</t>
    </r>
    <r>
      <rPr>
        <rFont val="Times New Roman"/>
        <b/>
        <color rgb="FFB45E00"/>
        <sz val="13.0"/>
      </rPr>
      <t xml:space="preserve">
</t>
    </r>
    <r>
      <rPr>
        <rFont val="Times New Roman"/>
        <b val="0"/>
        <i/>
        <color rgb="FFB45E00"/>
        <sz val="12.0"/>
      </rPr>
      <t>Ngân hàng giải ngân: 70% giá bán gồm VAT</t>
    </r>
  </si>
  <si>
    <t>- Lãi suất 0% trong thời gian HTLS lên đến 24 tháng kể từ ngày giải ngân đầu tiên nhưng không muộn hơn 31/12/2026.
- Ân hạn nợ gốc trong thời gian CĐT hỗ trợ lãi suất
- Phí trả nợ trước hạn: 0%</t>
  </si>
  <si>
    <r>
      <rPr>
        <rFont val="Times New Roman"/>
        <b/>
        <color rgb="FFB45E00"/>
        <sz val="13.0"/>
      </rPr>
      <t xml:space="preserve">Đợt 4: Theo TB bàn giao của CĐT </t>
    </r>
    <r>
      <rPr>
        <rFont val="Times New Roman"/>
        <b/>
        <i/>
        <color rgb="FFB45E00"/>
        <sz val="13.0"/>
      </rPr>
      <t>(T + 130)</t>
    </r>
  </si>
  <si>
    <t>(10% giá bán gồm VAT + KPBT + VAT của 5% giá bán)</t>
  </si>
  <si>
    <t>Đợt 5: Thông báo cấp giấy chứng nhận</t>
  </si>
  <si>
    <r>
      <rPr>
        <rFont val="Times New Roman"/>
        <b/>
        <color theme="1"/>
        <sz val="12.0"/>
      </rPr>
      <t>Kính gửi: Quý khách hàng</t>
    </r>
    <r>
      <rPr>
        <rFont val="Times New Roman"/>
        <color theme="1"/>
        <sz val="12.0"/>
      </rPr>
      <t xml:space="preserve">
Vinhomes hân hạnh được đón tiếp anh/chị và cảm ơn anh/chị đã quan tâm mua sản phẩm tại dự án The Beverly. Theo yêu cầu của anh/chị, em trân trọng giới thiệu thông tin sản phẩm và gửi bảng giới thiệu giá tham khảo như sau:</t>
    </r>
  </si>
  <si>
    <r>
      <rPr>
        <rFont val="Times New Roman"/>
        <color rgb="FF50641E"/>
        <sz val="11.0"/>
      </rPr>
      <t xml:space="preserve">Chính sách </t>
    </r>
    <r>
      <rPr>
        <rFont val="Times New Roman"/>
        <b/>
        <i/>
        <color rgb="FF50641E"/>
        <sz val="11.0"/>
      </rPr>
      <t>“Hỗ trợ hoàn thiện cho thuê”</t>
    </r>
  </si>
  <si>
    <r>
      <rPr>
        <rFont val="Times New Roman"/>
        <color rgb="FF50641E"/>
        <sz val="11.0"/>
      </rPr>
      <t xml:space="preserve">Chương trình </t>
    </r>
    <r>
      <rPr>
        <rFont val="Times New Roman"/>
        <b/>
        <color rgb="FF50641E"/>
        <sz val="11.0"/>
      </rPr>
      <t xml:space="preserve">“Vinclub”, </t>
    </r>
    <r>
      <rPr>
        <rFont val="Times New Roman"/>
        <color rgb="FF50641E"/>
        <sz val="11.0"/>
      </rPr>
      <t>phần trừ tiền vào giá bán</t>
    </r>
  </si>
  <si>
    <r>
      <rPr>
        <rFont val="Times New Roman"/>
        <color rgb="FF50641E"/>
        <sz val="11.0"/>
      </rPr>
      <t xml:space="preserve">Chương trình </t>
    </r>
    <r>
      <rPr>
        <rFont val="Times New Roman"/>
        <b/>
        <color rgb="FF50641E"/>
        <sz val="11.0"/>
      </rPr>
      <t xml:space="preserve">“Vinclub”, </t>
    </r>
    <r>
      <rPr>
        <rFont val="Times New Roman"/>
        <color rgb="FF50641E"/>
        <sz val="11.0"/>
      </rPr>
      <t>phần tích điểm Vpoint</t>
    </r>
  </si>
  <si>
    <r>
      <rPr>
        <rFont val="Times New Roman"/>
        <color rgb="FF50641E"/>
        <sz val="11.0"/>
      </rPr>
      <t xml:space="preserve">Ưu đãi dành cho khách hàng </t>
    </r>
    <r>
      <rPr>
        <rFont val="Times New Roman"/>
        <b/>
        <i/>
        <color rgb="FF50641E"/>
        <sz val="11.0"/>
      </rPr>
      <t>thanh toán tiến độ nhanh</t>
    </r>
  </si>
  <si>
    <r>
      <rPr>
        <rFont val="Times New Roman"/>
        <color rgb="FF50641E"/>
        <sz val="11.0"/>
      </rPr>
      <t xml:space="preserve">Chính sách </t>
    </r>
    <r>
      <rPr>
        <rFont val="Times New Roman"/>
        <b/>
        <color rgb="FF50641E"/>
        <sz val="11.0"/>
      </rPr>
      <t xml:space="preserve">“Khách hàng ưu tiên” </t>
    </r>
    <r>
      <rPr>
        <rFont val="Times New Roman"/>
        <color rgb="FF50641E"/>
        <sz val="11.0"/>
      </rPr>
      <t>cho Tp. Thủ Đức</t>
    </r>
  </si>
  <si>
    <r>
      <rPr>
        <rFont val="Times New Roman"/>
        <color rgb="FF50641E"/>
        <sz val="11.0"/>
      </rPr>
      <t xml:space="preserve">Chương trình </t>
    </r>
    <r>
      <rPr>
        <rFont val="Times New Roman"/>
        <b/>
        <i/>
        <color rgb="FF50641E"/>
        <sz val="11.0"/>
      </rPr>
      <t>“Học bổng Vinschool”</t>
    </r>
  </si>
  <si>
    <r>
      <rPr>
        <rFont val="Times New Roman"/>
        <color rgb="FF50641E"/>
        <sz val="11.0"/>
      </rPr>
      <t xml:space="preserve">Chương trình </t>
    </r>
    <r>
      <rPr>
        <rFont val="Times New Roman"/>
        <b/>
        <i/>
        <color rgb="FF50641E"/>
        <sz val="11.0"/>
      </rPr>
      <t>“Tặng xe ô tô điện Vinfast VF3”</t>
    </r>
    <r>
      <rPr>
        <rFont val="Times New Roman"/>
        <color rgb="FF50641E"/>
        <sz val="11.0"/>
      </rPr>
      <t xml:space="preserve">
</t>
    </r>
    <r>
      <rPr>
        <rFont val="Times New Roman"/>
        <i/>
        <color rgb="FF50641E"/>
        <sz val="11.0"/>
      </rPr>
      <t>(*)100 căn đầu tiên (không áp dụng với căn Studio)</t>
    </r>
  </si>
  <si>
    <t>III. TIẾN ĐỘ THANH TOÁN NHANH</t>
  </si>
  <si>
    <r>
      <rPr>
        <rFont val="Times New Roman"/>
        <b/>
        <color rgb="FF50641E"/>
        <sz val="13.0"/>
      </rPr>
      <t xml:space="preserve">Đợt 1: Đặt cọc &amp; ký TTĐC </t>
    </r>
    <r>
      <rPr>
        <rFont val="Times New Roman"/>
        <b val="0"/>
        <i/>
        <color rgb="FFC55A11"/>
        <sz val="13.0"/>
      </rPr>
      <t>(Mốc T)</t>
    </r>
  </si>
  <si>
    <r>
      <rPr>
        <rFont val="Times New Roman"/>
        <b/>
        <color rgb="FF50641E"/>
        <sz val="13.0"/>
      </rPr>
      <t xml:space="preserve">Đợt 2: Trước khi ký HĐMB, trong vòng 10 ngày kể từ ngày ký TTĐC </t>
    </r>
    <r>
      <rPr>
        <rFont val="Times New Roman"/>
        <b val="0"/>
        <i/>
        <color rgb="FFC55A11"/>
        <sz val="13.0"/>
      </rPr>
      <t>(T+10)</t>
    </r>
  </si>
  <si>
    <r>
      <rPr>
        <rFont val="Times New Roman"/>
        <b/>
        <color rgb="FF50641E"/>
        <sz val="13.0"/>
      </rPr>
      <t>Đợt 3: Trong vòng 15 ngày từ ngày ký HĐMB</t>
    </r>
    <r>
      <rPr>
        <rFont val="Times New Roman"/>
        <b val="0"/>
        <color rgb="FF50641E"/>
        <sz val="13.0"/>
      </rPr>
      <t xml:space="preserve"> </t>
    </r>
    <r>
      <rPr>
        <rFont val="Times New Roman"/>
        <b val="0"/>
        <i/>
        <color rgb="FFC55A11"/>
        <sz val="13.0"/>
      </rPr>
      <t>(T+15)</t>
    </r>
  </si>
  <si>
    <t>80% giá bán gồm VAT + VAT của sổ (Tính trên giá đã giảm trừ các ưu đãi và cấn trừ tiền đợt 2 đóng dư)</t>
  </si>
  <si>
    <t>Đợt 4: Theo thông báo bàn giao của CĐT</t>
  </si>
  <si>
    <t>Kinh phí bảo trì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</si>
</sst>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&quot;-&quot;??_-;_-@"/>
    <numFmt numFmtId="165" formatCode="&quot; &quot;* #,##0.0&quot; &quot;;&quot; &quot;* \(#,##0.0\);&quot; &quot;* &quot;-&quot;??&quot; &quot;"/>
    <numFmt numFmtId="166" formatCode="dd/mm/yyyy"/>
    <numFmt numFmtId="167" formatCode="0.0%"/>
    <numFmt numFmtId="168" formatCode="&quot; &quot;* #,##0&quot; &quot;;&quot; &quot;* \(#,##0\);&quot; &quot;* &quot;-&quot;??&quot; &quot;"/>
  </numFmts>
  <fonts count="82">
    <font>
      <sz val="12.0"/>
      <color theme="1"/>
      <name val="Times New Roman"/>
      <scheme val="minor"/>
    </font>
    <font>
      <sz val="16.0"/>
      <color rgb="FF000080"/>
      <name val="Times New Roman"/>
    </font>
    <font>
      <b/>
      <sz val="16.0"/>
      <color theme="1"/>
      <name val="Times New Roman"/>
    </font>
    <font>
      <sz val="12.0"/>
      <color theme="1"/>
      <name val="Times New Roman"/>
    </font>
    <font>
      <b/>
      <sz val="22.0"/>
      <color rgb="FF833C0B"/>
      <name val="Times New Roman"/>
    </font>
    <font/>
    <font>
      <b/>
      <sz val="13.0"/>
      <color theme="1"/>
      <name val="Times New Roman"/>
    </font>
    <font>
      <b/>
      <sz val="18.0"/>
      <color rgb="FF833C0B"/>
      <name val="Times New Roman"/>
    </font>
    <font>
      <b/>
      <sz val="13.0"/>
      <color rgb="FFFF0000"/>
      <name val="Times New Roman"/>
    </font>
    <font>
      <b/>
      <sz val="12.0"/>
      <color theme="1"/>
      <name val="Times New Roman"/>
    </font>
    <font>
      <b/>
      <sz val="16.0"/>
      <color rgb="FF833C0B"/>
      <name val="Times New Roman"/>
    </font>
    <font>
      <b/>
      <sz val="14.0"/>
      <color theme="1"/>
      <name val="Times New Roman"/>
    </font>
    <font>
      <sz val="14.0"/>
      <color theme="1"/>
      <name val="Times New Roman"/>
    </font>
    <font>
      <b/>
      <sz val="20.0"/>
      <color rgb="FF002060"/>
      <name val="Cambria"/>
    </font>
    <font>
      <b/>
      <sz val="14.0"/>
      <color rgb="FF1F497D"/>
      <name val="Times New Roman"/>
    </font>
    <font>
      <sz val="14.0"/>
      <color rgb="FF000080"/>
      <name val="Cambria"/>
    </font>
    <font>
      <b/>
      <sz val="20.0"/>
      <color rgb="FF1F497D"/>
      <name val="Times New Roman"/>
    </font>
    <font>
      <b/>
      <sz val="20.0"/>
      <color rgb="FFBF9000"/>
      <name val="Times New Roman"/>
    </font>
    <font>
      <b/>
      <sz val="14.0"/>
      <color rgb="FF1F3864"/>
      <name val="Times New Roman"/>
    </font>
    <font>
      <b/>
      <i/>
      <sz val="8.0"/>
      <color rgb="FFBF9000"/>
      <name val="Times New Roman"/>
    </font>
    <font>
      <b/>
      <sz val="14.0"/>
      <color rgb="FF990000"/>
      <name val="Times New Roman"/>
    </font>
    <font>
      <sz val="10.0"/>
      <color theme="1"/>
      <name val="Times New Roman"/>
    </font>
    <font>
      <b/>
      <sz val="10.0"/>
      <color rgb="FF990000"/>
      <name val="Times New Roman"/>
    </font>
    <font>
      <b/>
      <sz val="14.0"/>
      <color rgb="FFFFFFFF"/>
      <name val="Times New Roman"/>
    </font>
    <font>
      <b/>
      <sz val="12.0"/>
      <color rgb="FFA20000"/>
      <name val="Times New Roman"/>
    </font>
    <font>
      <b/>
      <sz val="12.0"/>
      <color rgb="FF833C0B"/>
      <name val="Times New Roman"/>
    </font>
    <font>
      <b/>
      <sz val="11.0"/>
      <color rgb="FFFF0000"/>
      <name val="Times New Roman"/>
    </font>
    <font>
      <b/>
      <sz val="14.0"/>
      <color rgb="FFFF0000"/>
      <name val="Times New Roman"/>
    </font>
    <font>
      <sz val="11.0"/>
      <color rgb="FF833C0B"/>
      <name val="Times New Roman"/>
    </font>
    <font>
      <b/>
      <sz val="12.0"/>
      <color rgb="FFFF0000"/>
      <name val="Times New Roman"/>
    </font>
    <font>
      <b/>
      <sz val="11.0"/>
      <color rgb="FF833C0B"/>
      <name val="Times New Roman"/>
    </font>
    <font>
      <sz val="11.0"/>
      <color theme="1"/>
      <name val="Times New Roman"/>
    </font>
    <font>
      <b/>
      <sz val="11.0"/>
      <color rgb="FF385623"/>
      <name val="Times New Roman"/>
    </font>
    <font>
      <b/>
      <sz val="12.0"/>
      <color rgb="FFC00000"/>
      <name val="Times New Roman"/>
    </font>
    <font>
      <b/>
      <sz val="14.0"/>
      <color rgb="FF833C0B"/>
      <name val="Times New Roman"/>
    </font>
    <font>
      <b/>
      <i/>
      <sz val="12.0"/>
      <color rgb="FF833C0B"/>
      <name val="Times New Roman"/>
    </font>
    <font>
      <b/>
      <sz val="10.0"/>
      <color rgb="FF833C0B"/>
      <name val="Times New Roman"/>
    </font>
    <font>
      <b/>
      <sz val="14.0"/>
      <color rgb="FFC00000"/>
      <name val="Times New Roman"/>
    </font>
    <font>
      <b/>
      <sz val="10.0"/>
      <color rgb="FFA20000"/>
      <name val="Times New Roman"/>
    </font>
    <font>
      <b/>
      <sz val="13.0"/>
      <color rgb="FF833C0B"/>
      <name val="Times New Roman"/>
    </font>
    <font>
      <i/>
      <sz val="10.0"/>
      <color rgb="FF833C0B"/>
      <name val="Times New Roman"/>
    </font>
    <font>
      <sz val="13.0"/>
      <color rgb="FF833C0B"/>
      <name val="Times New Roman"/>
    </font>
    <font>
      <b/>
      <i/>
      <sz val="14.0"/>
      <color rgb="FF833C0B"/>
      <name val="Times New Roman"/>
    </font>
    <font>
      <b/>
      <sz val="16.0"/>
      <color theme="0"/>
      <name val="Times New Roman"/>
    </font>
    <font>
      <b/>
      <sz val="16.0"/>
      <color rgb="FF1F4E78"/>
      <name val="Times New Roman"/>
    </font>
    <font>
      <b/>
      <sz val="11.0"/>
      <color rgb="FF1E4E79"/>
      <name val="Times New Roman"/>
    </font>
    <font>
      <b/>
      <sz val="14.0"/>
      <color rgb="FF1E4E79"/>
      <name val="Times New Roman"/>
    </font>
    <font>
      <b/>
      <sz val="14.0"/>
      <color theme="0"/>
      <name val="Times New Roman"/>
    </font>
    <font>
      <b/>
      <sz val="12.0"/>
      <color rgb="FF385623"/>
      <name val="Times New Roman"/>
    </font>
    <font>
      <sz val="11.0"/>
      <color rgb="FF385623"/>
      <name val="Times New Roman"/>
    </font>
    <font>
      <sz val="12.0"/>
      <color rgb="FF385623"/>
      <name val="Times New Roman"/>
    </font>
    <font>
      <b/>
      <sz val="14.0"/>
      <color rgb="FF385623"/>
      <name val="Times New Roman"/>
    </font>
    <font>
      <b/>
      <i/>
      <sz val="12.0"/>
      <color rgb="FF385623"/>
      <name val="Times New Roman"/>
    </font>
    <font>
      <b/>
      <sz val="10.0"/>
      <color rgb="FF385623"/>
      <name val="Times New Roman"/>
    </font>
    <font>
      <b/>
      <sz val="13.0"/>
      <color rgb="FF385623"/>
      <name val="Times New Roman"/>
    </font>
    <font>
      <i/>
      <sz val="10.0"/>
      <color rgb="FF385623"/>
      <name val="Times New Roman"/>
    </font>
    <font>
      <sz val="13.0"/>
      <color rgb="FF385623"/>
      <name val="Times New Roman"/>
    </font>
    <font>
      <b/>
      <i/>
      <sz val="11.0"/>
      <color rgb="FF385623"/>
      <name val="Times New Roman"/>
    </font>
    <font>
      <b/>
      <sz val="16.0"/>
      <color rgb="FF1E4E79"/>
      <name val="Times New Roman"/>
    </font>
    <font>
      <b/>
      <sz val="11.0"/>
      <color rgb="FFB45E00"/>
      <name val="Times New Roman"/>
    </font>
    <font>
      <b/>
      <sz val="12.0"/>
      <color rgb="FFB45E00"/>
      <name val="Times New Roman"/>
    </font>
    <font>
      <sz val="11.0"/>
      <color rgb="FFB45E00"/>
      <name val="Times New Roman"/>
    </font>
    <font>
      <sz val="12.0"/>
      <color rgb="FFB45E00"/>
      <name val="Times New Roman"/>
    </font>
    <font>
      <b/>
      <sz val="14.0"/>
      <color rgb="FFB45E00"/>
      <name val="Times New Roman"/>
    </font>
    <font>
      <b/>
      <i/>
      <sz val="12.0"/>
      <color rgb="FFB45E00"/>
      <name val="Times New Roman"/>
    </font>
    <font>
      <b/>
      <sz val="10.0"/>
      <color rgb="FFB45E00"/>
      <name val="Times New Roman"/>
    </font>
    <font>
      <b/>
      <sz val="13.0"/>
      <color rgb="FFB45E00"/>
      <name val="Times New Roman"/>
    </font>
    <font>
      <sz val="10.0"/>
      <color rgb="FFB45E00"/>
      <name val="Times New Roman"/>
    </font>
    <font>
      <i/>
      <sz val="11.0"/>
      <color rgb="FFB45E00"/>
      <name val="Times New Roman"/>
    </font>
    <font>
      <b/>
      <i/>
      <sz val="12.0"/>
      <color rgb="FF2F5496"/>
      <name val="Times New Roman"/>
    </font>
    <font>
      <sz val="13.0"/>
      <color rgb="FFB45E00"/>
      <name val="Times New Roman"/>
    </font>
    <font>
      <b/>
      <i/>
      <sz val="11.0"/>
      <color rgb="FFB45E00"/>
      <name val="Times New Roman"/>
    </font>
    <font>
      <b/>
      <sz val="12.0"/>
      <color rgb="FF50641E"/>
      <name val="Times New Roman"/>
    </font>
    <font>
      <sz val="11.0"/>
      <color rgb="FF50641E"/>
      <name val="Times New Roman"/>
    </font>
    <font>
      <b/>
      <sz val="11.0"/>
      <color rgb="FF50641E"/>
      <name val="Times New Roman"/>
    </font>
    <font>
      <sz val="12.0"/>
      <color rgb="FF50641E"/>
      <name val="Times New Roman"/>
    </font>
    <font>
      <b/>
      <sz val="14.0"/>
      <color rgb="FF50641E"/>
      <name val="Times New Roman"/>
    </font>
    <font>
      <b/>
      <i/>
      <sz val="12.0"/>
      <color rgb="FF50641E"/>
      <name val="Times New Roman"/>
    </font>
    <font>
      <b/>
      <sz val="10.0"/>
      <color rgb="FF50641E"/>
      <name val="Times New Roman"/>
    </font>
    <font>
      <b/>
      <sz val="13.0"/>
      <color rgb="FF50641E"/>
      <name val="Times New Roman"/>
    </font>
    <font>
      <i/>
      <sz val="10.0"/>
      <color rgb="FF50641E"/>
      <name val="Times New Roman"/>
    </font>
    <font>
      <i/>
      <sz val="12.0"/>
      <color rgb="FF50641E"/>
      <name val="Times New Roman"/>
    </font>
  </fonts>
  <fills count="1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660000"/>
        <bgColor rgb="FF660000"/>
      </patternFill>
    </fill>
    <fill>
      <patternFill patternType="solid">
        <fgColor rgb="FFFFE3E3"/>
        <bgColor rgb="FFFFE3E3"/>
      </patternFill>
    </fill>
    <fill>
      <patternFill patternType="solid">
        <fgColor rgb="FF1E4E79"/>
        <bgColor rgb="FF1E4E79"/>
      </patternFill>
    </fill>
    <fill>
      <patternFill patternType="solid">
        <fgColor rgb="FFDDEBF7"/>
        <bgColor rgb="FFDDEBF7"/>
      </patternFill>
    </fill>
    <fill>
      <patternFill patternType="solid">
        <fgColor rgb="FF548135"/>
        <bgColor rgb="FF548135"/>
      </patternFill>
    </fill>
    <fill>
      <patternFill patternType="solid">
        <fgColor rgb="FFFF931D"/>
        <bgColor rgb="FFFF931D"/>
      </patternFill>
    </fill>
    <fill>
      <patternFill patternType="solid">
        <fgColor rgb="FFFFD7AB"/>
        <bgColor rgb="FFFFD7AB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79972D"/>
        <bgColor rgb="FF79972D"/>
      </patternFill>
    </fill>
    <fill>
      <patternFill patternType="solid">
        <fgColor rgb="FFD2E4A4"/>
        <bgColor rgb="FFD2E4A4"/>
      </patternFill>
    </fill>
  </fills>
  <borders count="99">
    <border/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385623"/>
      </left>
      <top style="hair">
        <color rgb="FF385623"/>
      </top>
      <bottom style="hair">
        <color rgb="FF385623"/>
      </bottom>
    </border>
    <border>
      <right style="hair">
        <color rgb="FF385623"/>
      </right>
      <top style="hair">
        <color rgb="FF385623"/>
      </top>
      <bottom style="hair">
        <color rgb="FF385623"/>
      </bottom>
    </border>
    <border>
      <left style="hair">
        <color rgb="FF385623"/>
      </left>
      <right style="hair">
        <color rgb="FF385623"/>
      </right>
      <top style="hair">
        <color rgb="FF385623"/>
      </top>
      <bottom style="hair">
        <color rgb="FF385623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833C0B"/>
      </left>
      <right style="thin">
        <color rgb="FF833C0B"/>
      </right>
      <top style="thin">
        <color rgb="FF833C0B"/>
      </top>
      <bottom style="thin">
        <color rgb="FF833C0B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833C0B"/>
      </left>
      <top style="thin">
        <color rgb="FF833C0B"/>
      </top>
      <bottom style="thin">
        <color rgb="FF833C0B"/>
      </bottom>
    </border>
    <border>
      <top style="thin">
        <color rgb="FF833C0B"/>
      </top>
      <bottom style="thin">
        <color rgb="FF833C0B"/>
      </bottom>
    </border>
    <border>
      <right style="thin">
        <color rgb="FF833C0B"/>
      </right>
      <top style="thin">
        <color rgb="FF833C0B"/>
      </top>
      <bottom style="thin">
        <color rgb="FF833C0B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33C0B"/>
      </left>
      <right style="thin">
        <color rgb="FF833C0B"/>
      </right>
      <top style="thin">
        <color rgb="FF833C0B"/>
      </top>
    </border>
    <border>
      <left style="thin">
        <color rgb="FF833C0B"/>
      </left>
      <right style="thin">
        <color rgb="FF833C0B"/>
      </right>
      <bottom style="thin">
        <color rgb="FF833C0B"/>
      </bottom>
    </border>
    <border>
      <left style="thin">
        <color rgb="FF833C0B"/>
      </left>
      <right style="thin">
        <color rgb="FF833C0B"/>
      </right>
    </border>
    <border>
      <right/>
      <top style="thin">
        <color rgb="FF833C0B"/>
      </top>
      <bottom style="thin">
        <color rgb="FF833C0B"/>
      </bottom>
    </border>
    <border>
      <left/>
      <right/>
      <top style="thin">
        <color rgb="FF833C0B"/>
      </top>
      <bottom style="thin">
        <color rgb="FF833C0B"/>
      </bottom>
    </border>
    <border>
      <left/>
      <right style="thin">
        <color rgb="FF833C0B"/>
      </right>
      <top style="thin">
        <color rgb="FF833C0B"/>
      </top>
      <bottom style="thin">
        <color rgb="FF833C0B"/>
      </bottom>
    </border>
    <border>
      <left style="thin">
        <color rgb="FF000000"/>
      </left>
      <top style="thin">
        <color rgb="FF833C0B"/>
      </top>
      <bottom style="thin">
        <color rgb="FF000000"/>
      </bottom>
    </border>
    <border>
      <right/>
      <top style="thin">
        <color rgb="FF833C0B"/>
      </top>
      <bottom style="thin">
        <color rgb="FF000000"/>
      </bottom>
    </border>
    <border>
      <left/>
      <right/>
      <top style="thin">
        <color rgb="FF833C0B"/>
      </top>
      <bottom style="thin">
        <color rgb="FF000000"/>
      </bottom>
    </border>
    <border>
      <left/>
      <right style="thin">
        <color rgb="FF000000"/>
      </right>
      <top style="thin">
        <color rgb="FF833C0B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hair">
        <color rgb="FF1F3864"/>
      </left>
      <top style="hair">
        <color rgb="FF1F3864"/>
      </top>
      <bottom style="hair">
        <color rgb="FF1F3864"/>
      </bottom>
    </border>
    <border>
      <top style="hair">
        <color rgb="FF1F3864"/>
      </top>
      <bottom style="hair">
        <color rgb="FF1F3864"/>
      </bottom>
    </border>
    <border>
      <right style="hair">
        <color rgb="FF1F3864"/>
      </right>
      <top style="hair">
        <color rgb="FF1F3864"/>
      </top>
      <bottom style="hair">
        <color rgb="FF1F3864"/>
      </bottom>
    </border>
    <border>
      <left style="hair">
        <color rgb="FF1F3864"/>
      </left>
      <right style="hair">
        <color rgb="FF1F3864"/>
      </right>
      <top style="hair">
        <color rgb="FF1F3864"/>
      </top>
      <bottom style="hair">
        <color rgb="FF1F3864"/>
      </bottom>
    </border>
    <border>
      <left style="thin">
        <color rgb="FF548135"/>
      </left>
      <top style="thin">
        <color rgb="FF548135"/>
      </top>
      <bottom style="thin">
        <color rgb="FF548135"/>
      </bottom>
    </border>
    <border>
      <top style="thin">
        <color rgb="FF548135"/>
      </top>
      <bottom style="thin">
        <color rgb="FF548135"/>
      </bottom>
    </border>
    <border>
      <right style="thin">
        <color rgb="FF548135"/>
      </right>
      <top style="thin">
        <color rgb="FF548135"/>
      </top>
      <bottom style="thin">
        <color rgb="FF548135"/>
      </bottom>
    </border>
    <border>
      <left style="thin">
        <color rgb="FF548135"/>
      </left>
      <right style="thin">
        <color rgb="FF548135"/>
      </right>
      <top style="thin">
        <color rgb="FF548135"/>
      </top>
      <bottom style="thin">
        <color rgb="FF548135"/>
      </bottom>
    </border>
    <border>
      <left style="thin">
        <color rgb="FF385623"/>
      </left>
      <top style="thin">
        <color rgb="FF385623"/>
      </top>
      <bottom style="thin">
        <color rgb="FF385623"/>
      </bottom>
    </border>
    <border>
      <top style="thin">
        <color rgb="FF385623"/>
      </top>
      <bottom style="thin">
        <color rgb="FF385623"/>
      </bottom>
    </border>
    <border>
      <right style="thin">
        <color rgb="FF385623"/>
      </right>
      <top style="thin">
        <color rgb="FF385623"/>
      </top>
      <bottom style="thin">
        <color rgb="FF385623"/>
      </bottom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</border>
    <border>
      <left style="thin">
        <color rgb="FF385623"/>
      </left>
      <right style="thin">
        <color rgb="FF385623"/>
      </right>
      <top style="thin">
        <color rgb="FF385623"/>
      </top>
    </border>
    <border>
      <left style="thin">
        <color rgb="FF385623"/>
      </left>
      <right style="thin">
        <color rgb="FF385623"/>
      </right>
      <bottom style="thin">
        <color rgb="FF385623"/>
      </bottom>
    </border>
    <border>
      <left style="thin">
        <color rgb="FF385623"/>
      </left>
      <right style="thin">
        <color rgb="FF385623"/>
      </right>
    </border>
    <border>
      <right/>
      <top style="thin">
        <color rgb="FF385623"/>
      </top>
      <bottom style="thin">
        <color rgb="FF385623"/>
      </bottom>
    </border>
    <border>
      <left/>
      <right/>
      <top style="thin">
        <color rgb="FF385623"/>
      </top>
      <bottom style="thin">
        <color rgb="FF385623"/>
      </bottom>
    </border>
    <border>
      <left/>
      <right style="thin">
        <color rgb="FF385623"/>
      </right>
      <top style="thin">
        <color rgb="FF385623"/>
      </top>
      <bottom style="thin">
        <color rgb="FF385623"/>
      </bottom>
    </border>
    <border>
      <left style="thin">
        <color rgb="FFFF931D"/>
      </left>
      <top style="thin">
        <color rgb="FFFF931D"/>
      </top>
      <bottom style="thin">
        <color rgb="FFFF931D"/>
      </bottom>
    </border>
    <border>
      <top style="thin">
        <color rgb="FFFF931D"/>
      </top>
      <bottom style="thin">
        <color rgb="FFFF931D"/>
      </bottom>
    </border>
    <border>
      <right style="thin">
        <color rgb="FFFF931D"/>
      </right>
      <top style="thin">
        <color rgb="FFFF931D"/>
      </top>
      <bottom style="thin">
        <color rgb="FFFF931D"/>
      </bottom>
    </border>
    <border>
      <left style="thin">
        <color rgb="FFFF931D"/>
      </left>
      <right style="thin">
        <color rgb="FFFF931D"/>
      </right>
      <top style="thin">
        <color rgb="FFFF931D"/>
      </top>
    </border>
    <border>
      <left style="thin">
        <color rgb="FFFF931D"/>
      </left>
      <top style="thin">
        <color rgb="FFFF931D"/>
      </top>
    </border>
    <border>
      <right style="thin">
        <color rgb="FFFF931D"/>
      </right>
      <top style="thin">
        <color rgb="FFFF931D"/>
      </top>
    </border>
    <border>
      <left style="thin">
        <color rgb="FFFF931D"/>
      </left>
      <right style="thin">
        <color rgb="FFFF931D"/>
      </right>
      <bottom style="thin">
        <color rgb="FFFF931D"/>
      </bottom>
    </border>
    <border>
      <left style="thin">
        <color rgb="FFFF931D"/>
      </left>
      <bottom style="thin">
        <color rgb="FFFF931D"/>
      </bottom>
    </border>
    <border>
      <right style="thin">
        <color rgb="FFFF931D"/>
      </right>
      <bottom style="thin">
        <color rgb="FFFF931D"/>
      </bottom>
    </border>
    <border>
      <left style="thin">
        <color rgb="FFFF931D"/>
      </left>
      <right style="thin">
        <color rgb="FFFF931D"/>
      </right>
      <top style="thin">
        <color rgb="FFFF931D"/>
      </top>
      <bottom style="thin">
        <color rgb="FFFF931D"/>
      </bottom>
    </border>
    <border>
      <left style="thin">
        <color rgb="FFFF931D"/>
      </left>
      <right style="thin">
        <color rgb="FFFF931D"/>
      </right>
    </border>
    <border>
      <left style="thin">
        <color rgb="FFFF931D"/>
      </left>
    </border>
    <border>
      <right style="thin">
        <color rgb="FFFF931D"/>
      </right>
    </border>
    <border>
      <right/>
      <top style="thin">
        <color rgb="FFFF931D"/>
      </top>
      <bottom style="thin">
        <color rgb="FFFF931D"/>
      </bottom>
    </border>
    <border>
      <left/>
      <right/>
      <top style="thin">
        <color rgb="FFFF931D"/>
      </top>
      <bottom style="thin">
        <color rgb="FFFF931D"/>
      </bottom>
    </border>
    <border>
      <top style="thin">
        <color rgb="FFFF931D"/>
      </top>
    </border>
    <border>
      <right/>
      <top style="thin">
        <color rgb="FFFF931D"/>
      </top>
    </border>
    <border>
      <bottom style="thin">
        <color rgb="FFFF931D"/>
      </bottom>
    </border>
    <border>
      <right/>
      <bottom style="thin">
        <color rgb="FFFF931D"/>
      </bottom>
    </border>
    <border>
      <left style="thin">
        <color rgb="FFFF931D"/>
      </left>
      <right/>
      <top style="thin">
        <color rgb="FFFF931D"/>
      </top>
      <bottom style="thin">
        <color rgb="FFFF931D"/>
      </bottom>
    </border>
    <border>
      <left/>
      <right style="thin">
        <color rgb="FFFF931D"/>
      </right>
      <top style="thin">
        <color rgb="FFFF931D"/>
      </top>
      <bottom style="thin">
        <color rgb="FFFF931D"/>
      </bottom>
    </border>
    <border>
      <left style="hair">
        <color rgb="FF1F3864"/>
      </left>
      <top/>
      <bottom/>
    </border>
    <border>
      <left style="dotted">
        <color rgb="FF1F3864"/>
      </left>
      <top style="dotted">
        <color rgb="FF1F3864"/>
      </top>
      <bottom style="dotted">
        <color rgb="FF1F3864"/>
      </bottom>
    </border>
    <border>
      <top style="dotted">
        <color rgb="FF1F3864"/>
      </top>
      <bottom style="dotted">
        <color rgb="FF1F3864"/>
      </bottom>
    </border>
    <border>
      <right style="dotted">
        <color rgb="FF1F3864"/>
      </right>
      <top style="dotted">
        <color rgb="FF1F3864"/>
      </top>
      <bottom style="dotted">
        <color rgb="FF1F3864"/>
      </bottom>
    </border>
    <border>
      <left style="dotted">
        <color rgb="FF1F3864"/>
      </left>
      <right style="dotted">
        <color rgb="FF1F3864"/>
      </right>
      <top style="dotted">
        <color rgb="FF1F3864"/>
      </top>
      <bottom style="dotted">
        <color rgb="FF1F3864"/>
      </bottom>
    </border>
    <border>
      <left style="thin">
        <color rgb="FF50641E"/>
      </left>
      <top style="thin">
        <color rgb="FF50641E"/>
      </top>
      <bottom style="thin">
        <color rgb="FF50641E"/>
      </bottom>
    </border>
    <border>
      <top style="thin">
        <color rgb="FF50641E"/>
      </top>
      <bottom style="thin">
        <color rgb="FF50641E"/>
      </bottom>
    </border>
    <border>
      <right style="thin">
        <color rgb="FF50641E"/>
      </right>
      <top style="thin">
        <color rgb="FF50641E"/>
      </top>
      <bottom style="thin">
        <color rgb="FF50641E"/>
      </bottom>
    </border>
    <border>
      <left style="thin">
        <color rgb="FF50641E"/>
      </left>
      <right style="thin">
        <color rgb="FF50641E"/>
      </right>
      <top style="thin">
        <color rgb="FF50641E"/>
      </top>
      <bottom style="thin">
        <color rgb="FF50641E"/>
      </bottom>
    </border>
    <border>
      <right/>
      <top style="thin">
        <color rgb="FF50641E"/>
      </top>
      <bottom style="thin">
        <color rgb="FF50641E"/>
      </bottom>
    </border>
    <border>
      <left/>
      <right style="thin">
        <color rgb="FF50641E"/>
      </right>
      <top style="thin">
        <color rgb="FF50641E"/>
      </top>
      <bottom style="thin">
        <color rgb="FF50641E"/>
      </bottom>
    </border>
    <border>
      <left style="thin">
        <color rgb="FF50641E"/>
      </left>
      <top style="thin">
        <color rgb="FF000000"/>
      </top>
      <bottom style="thin">
        <color rgb="FF50641E"/>
      </bottom>
    </border>
    <border>
      <top style="thin">
        <color rgb="FF000000"/>
      </top>
      <bottom style="thin">
        <color rgb="FF50641E"/>
      </bottom>
    </border>
    <border>
      <right style="thin">
        <color rgb="FF50641E"/>
      </right>
      <top style="thin">
        <color rgb="FF000000"/>
      </top>
      <bottom style="thin">
        <color rgb="FF50641E"/>
      </bottom>
    </border>
    <border>
      <left style="thin">
        <color rgb="FF50641E"/>
      </left>
      <right style="thin">
        <color rgb="FF50641E"/>
      </right>
      <top style="thin">
        <color rgb="FF50641E"/>
      </top>
    </border>
    <border>
      <left style="thin">
        <color rgb="FF50641E"/>
      </left>
      <right style="thin">
        <color rgb="FF50641E"/>
      </right>
      <bottom style="thin">
        <color rgb="FF50641E"/>
      </bottom>
    </border>
    <border>
      <left/>
      <right/>
      <top style="thin">
        <color rgb="FF50641E"/>
      </top>
      <bottom style="thin">
        <color rgb="FF50641E"/>
      </bottom>
    </border>
  </borders>
  <cellStyleXfs count="1">
    <xf borderId="0" fillId="0" fontId="0" numFmtId="0" applyAlignment="1" applyFont="1"/>
  </cellStyleXfs>
  <cellXfs count="3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14" xfId="0" applyAlignment="1" applyBorder="1" applyFont="1" applyNumberFormat="1">
      <alignment vertical="center"/>
    </xf>
    <xf borderId="0" fillId="0" fontId="2" numFmtId="0" xfId="0" applyAlignment="1" applyFont="1">
      <alignment vertical="center"/>
    </xf>
    <xf borderId="0" fillId="0" fontId="3" numFmtId="0" xfId="0" applyFont="1"/>
    <xf borderId="2" fillId="2" fontId="3" numFmtId="0" xfId="0" applyAlignment="1" applyBorder="1" applyFont="1">
      <alignment vertical="center"/>
    </xf>
    <xf borderId="3" fillId="3" fontId="4" numFmtId="14" xfId="0" applyAlignment="1" applyBorder="1" applyFill="1" applyFont="1" applyNumberFormat="1">
      <alignment horizontal="center" vertical="center"/>
    </xf>
    <xf borderId="4" fillId="0" fontId="5" numFmtId="0" xfId="0" applyBorder="1" applyFont="1"/>
    <xf borderId="5" fillId="3" fontId="6" numFmtId="14" xfId="0" applyAlignment="1" applyBorder="1" applyFont="1" applyNumberFormat="1">
      <alignment horizontal="center" vertical="center"/>
    </xf>
    <xf borderId="5" fillId="4" fontId="7" numFmtId="0" xfId="0" applyAlignment="1" applyBorder="1" applyFill="1" applyFont="1">
      <alignment horizontal="center" vertical="center"/>
    </xf>
    <xf borderId="0" fillId="0" fontId="8" numFmtId="14" xfId="0" applyAlignment="1" applyFont="1" applyNumberFormat="1">
      <alignment vertical="center"/>
    </xf>
    <xf borderId="0" fillId="0" fontId="9" numFmtId="0" xfId="0" applyAlignment="1" applyFont="1">
      <alignment horizontal="center" shrinkToFit="0" vertical="center" wrapText="1"/>
    </xf>
    <xf borderId="5" fillId="3" fontId="2" numFmtId="14" xfId="0" applyAlignment="1" applyBorder="1" applyFont="1" applyNumberFormat="1">
      <alignment horizontal="center" vertical="center"/>
    </xf>
    <xf borderId="5" fillId="4" fontId="10" numFmtId="0" xfId="0" applyAlignment="1" applyBorder="1" applyFont="1">
      <alignment horizontal="center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5" fillId="3" fontId="2" numFmtId="49" xfId="0" applyAlignment="1" applyBorder="1" applyFont="1" applyNumberFormat="1">
      <alignment horizontal="center" shrinkToFit="0" vertical="center" wrapText="1"/>
    </xf>
    <xf borderId="5" fillId="4" fontId="10" numFmtId="2" xfId="0" applyAlignment="1" applyBorder="1" applyFont="1" applyNumberFormat="1">
      <alignment horizontal="center" vertical="center"/>
    </xf>
    <xf borderId="6" fillId="0" fontId="12" numFmtId="0" xfId="0" applyAlignment="1" applyBorder="1" applyFont="1">
      <alignment horizontal="center" vertical="center"/>
    </xf>
    <xf borderId="6" fillId="0" fontId="12" numFmtId="3" xfId="0" applyAlignment="1" applyBorder="1" applyFont="1" applyNumberFormat="1">
      <alignment horizontal="center" vertical="center"/>
    </xf>
    <xf borderId="5" fillId="4" fontId="7" numFmtId="164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vertical="center"/>
    </xf>
    <xf borderId="8" fillId="2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1" fillId="2" fontId="15" numFmtId="0" xfId="0" applyAlignment="1" applyBorder="1" applyFont="1">
      <alignment vertical="center"/>
    </xf>
    <xf quotePrefix="1" borderId="0" fillId="0" fontId="16" numFmtId="0" xfId="0" applyAlignment="1" applyFont="1">
      <alignment horizontal="center" shrinkToFit="0" vertical="center" wrapText="1"/>
    </xf>
    <xf borderId="9" fillId="2" fontId="17" numFmtId="0" xfId="0" applyAlignment="1" applyBorder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" fillId="2" fontId="18" numFmtId="0" xfId="0" applyAlignment="1" applyBorder="1" applyFont="1">
      <alignment horizontal="center" vertical="center"/>
    </xf>
    <xf borderId="9" fillId="3" fontId="3" numFmtId="0" xfId="0" applyAlignment="1" applyBorder="1" applyFont="1">
      <alignment horizontal="left" shrinkToFit="0" vertical="center" wrapText="1"/>
    </xf>
    <xf borderId="1" fillId="3" fontId="19" numFmtId="0" xfId="0" applyAlignment="1" applyBorder="1" applyFont="1">
      <alignment horizontal="left" vertical="center"/>
    </xf>
    <xf borderId="1" fillId="3" fontId="20" numFmtId="0" xfId="0" applyAlignment="1" applyBorder="1" applyFont="1">
      <alignment horizontal="left" vertical="center"/>
    </xf>
    <xf borderId="1" fillId="3" fontId="12" numFmtId="0" xfId="0" applyAlignment="1" applyBorder="1" applyFont="1">
      <alignment horizontal="center" vertical="center"/>
    </xf>
    <xf borderId="0" fillId="0" fontId="21" numFmtId="0" xfId="0" applyAlignment="1" applyFont="1">
      <alignment vertical="center"/>
    </xf>
    <xf borderId="1" fillId="3" fontId="22" numFmtId="0" xfId="0" applyAlignment="1" applyBorder="1" applyFont="1">
      <alignment horizontal="left" vertical="center"/>
    </xf>
    <xf borderId="1" fillId="3" fontId="21" numFmtId="0" xfId="0" applyAlignment="1" applyBorder="1" applyFont="1">
      <alignment horizontal="center" vertical="center"/>
    </xf>
    <xf borderId="12" fillId="5" fontId="23" numFmtId="49" xfId="0" applyAlignment="1" applyBorder="1" applyFill="1" applyFont="1" applyNumberFormat="1">
      <alignment horizontal="center" vertical="center"/>
    </xf>
    <xf borderId="13" fillId="0" fontId="5" numFmtId="0" xfId="0" applyBorder="1" applyFont="1"/>
    <xf borderId="0" fillId="0" fontId="21" numFmtId="0" xfId="0" applyAlignment="1" applyFont="1">
      <alignment shrinkToFit="0" vertical="center" wrapText="1"/>
    </xf>
    <xf borderId="14" fillId="6" fontId="24" numFmtId="0" xfId="0" applyAlignment="1" applyBorder="1" applyFill="1" applyFont="1">
      <alignment horizontal="center" shrinkToFit="0" vertical="center" wrapText="1"/>
    </xf>
    <xf borderId="15" fillId="0" fontId="25" numFmtId="165" xfId="0" applyAlignment="1" applyBorder="1" applyFont="1" applyNumberFormat="1">
      <alignment horizontal="center" vertical="center"/>
    </xf>
    <xf borderId="15" fillId="0" fontId="25" numFmtId="4" xfId="0" applyAlignment="1" applyBorder="1" applyFont="1" applyNumberFormat="1">
      <alignment horizontal="center" vertical="center"/>
    </xf>
    <xf borderId="1" fillId="3" fontId="25" numFmtId="166" xfId="0" applyAlignment="1" applyBorder="1" applyFont="1" applyNumberFormat="1">
      <alignment horizontal="center" vertical="center"/>
    </xf>
    <xf borderId="16" fillId="5" fontId="2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4" fillId="0" fontId="26" numFmtId="0" xfId="0" applyAlignment="1" applyBorder="1" applyFont="1">
      <alignment horizontal="center" vertical="center"/>
    </xf>
    <xf borderId="19" fillId="0" fontId="21" numFmtId="0" xfId="0" applyAlignment="1" applyBorder="1" applyFont="1">
      <alignment vertical="center"/>
    </xf>
    <xf borderId="20" fillId="0" fontId="21" numFmtId="0" xfId="0" applyAlignment="1" applyBorder="1" applyFont="1">
      <alignment vertical="center"/>
    </xf>
    <xf borderId="21" fillId="0" fontId="21" numFmtId="0" xfId="0" applyAlignment="1" applyBorder="1" applyFont="1">
      <alignment vertical="center"/>
    </xf>
    <xf borderId="14" fillId="6" fontId="27" numFmtId="164" xfId="0" applyAlignment="1" applyBorder="1" applyFont="1" applyNumberFormat="1">
      <alignment vertical="center"/>
    </xf>
    <xf borderId="14" fillId="0" fontId="28" numFmtId="0" xfId="0" applyAlignment="1" applyBorder="1" applyFont="1">
      <alignment vertical="center"/>
    </xf>
    <xf borderId="14" fillId="3" fontId="29" numFmtId="0" xfId="0" applyAlignment="1" applyBorder="1" applyFont="1">
      <alignment horizontal="center" vertical="center"/>
    </xf>
    <xf borderId="14" fillId="0" fontId="25" numFmtId="3" xfId="0" applyAlignment="1" applyBorder="1" applyFont="1" applyNumberFormat="1">
      <alignment horizontal="center" vertical="center"/>
    </xf>
    <xf borderId="14" fillId="0" fontId="29" numFmtId="0" xfId="0" applyAlignment="1" applyBorder="1" applyFont="1">
      <alignment horizontal="center" vertical="center"/>
    </xf>
    <xf borderId="14" fillId="0" fontId="30" numFmtId="3" xfId="0" applyAlignment="1" applyBorder="1" applyFont="1" applyNumberFormat="1">
      <alignment horizontal="center" vertical="center"/>
    </xf>
    <xf borderId="14" fillId="3" fontId="29" numFmtId="0" xfId="0" applyAlignment="1" applyBorder="1" applyFont="1">
      <alignment horizontal="center" readingOrder="0" vertical="center"/>
    </xf>
    <xf borderId="14" fillId="0" fontId="25" numFmtId="10" xfId="0" applyAlignment="1" applyBorder="1" applyFont="1" applyNumberFormat="1">
      <alignment horizontal="center" vertical="center"/>
    </xf>
    <xf borderId="2" fillId="0" fontId="31" numFmtId="3" xfId="0" applyAlignment="1" applyBorder="1" applyFont="1" applyNumberFormat="1">
      <alignment vertical="center"/>
    </xf>
    <xf borderId="2" fillId="0" fontId="31" numFmtId="0" xfId="0" applyAlignment="1" applyBorder="1" applyFont="1">
      <alignment vertical="center"/>
    </xf>
    <xf borderId="22" fillId="2" fontId="3" numFmtId="0" xfId="0" applyAlignment="1" applyBorder="1" applyFont="1">
      <alignment vertical="center"/>
    </xf>
    <xf borderId="14" fillId="3" fontId="28" numFmtId="0" xfId="0" applyAlignment="1" applyBorder="1" applyFont="1">
      <alignment shrinkToFit="0" vertical="center" wrapText="1"/>
    </xf>
    <xf borderId="14" fillId="3" fontId="26" numFmtId="0" xfId="0" applyAlignment="1" applyBorder="1" applyFont="1">
      <alignment horizontal="center" readingOrder="0" vertical="center"/>
    </xf>
    <xf borderId="14" fillId="0" fontId="26" numFmtId="0" xfId="0" applyAlignment="1" applyBorder="1" applyFont="1">
      <alignment horizontal="center" shrinkToFit="0" vertical="center" wrapText="1"/>
    </xf>
    <xf borderId="14" fillId="3" fontId="26" numFmtId="0" xfId="0" applyAlignment="1" applyBorder="1" applyFont="1">
      <alignment horizontal="center" vertical="center"/>
    </xf>
    <xf borderId="14" fillId="0" fontId="30" numFmtId="167" xfId="0" applyAlignment="1" applyBorder="1" applyFont="1" applyNumberFormat="1">
      <alignment horizontal="center" vertical="center"/>
    </xf>
    <xf borderId="14" fillId="0" fontId="28" numFmtId="0" xfId="0" applyAlignment="1" applyBorder="1" applyFont="1">
      <alignment shrinkToFit="0" vertical="center" wrapText="1"/>
    </xf>
    <xf borderId="14" fillId="0" fontId="32" numFmtId="167" xfId="0" applyAlignment="1" applyBorder="1" applyFont="1" applyNumberFormat="1">
      <alignment horizontal="center" vertical="center"/>
    </xf>
    <xf borderId="23" fillId="6" fontId="33" numFmtId="0" xfId="0" applyAlignment="1" applyBorder="1" applyFont="1">
      <alignment horizontal="center" shrinkToFit="0" vertical="center" wrapText="1"/>
    </xf>
    <xf borderId="24" fillId="0" fontId="5" numFmtId="0" xfId="0" applyBorder="1" applyFont="1"/>
    <xf borderId="25" fillId="0" fontId="5" numFmtId="0" xfId="0" applyBorder="1" applyFont="1"/>
    <xf borderId="26" fillId="6" fontId="3" numFmtId="0" xfId="0" applyAlignment="1" applyBorder="1" applyFont="1">
      <alignment horizontal="center" vertical="center"/>
    </xf>
    <xf borderId="15" fillId="0" fontId="34" numFmtId="3" xfId="0" applyAlignment="1" applyBorder="1" applyFont="1" applyNumberFormat="1">
      <alignment horizontal="center" vertical="center"/>
    </xf>
    <xf borderId="27" fillId="0" fontId="35" numFmtId="0" xfId="0" applyAlignment="1" applyBorder="1" applyFont="1">
      <alignment horizontal="center" vertical="center"/>
    </xf>
    <xf borderId="28" fillId="0" fontId="5" numFmtId="0" xfId="0" applyBorder="1" applyFont="1"/>
    <xf borderId="29" fillId="0" fontId="5" numFmtId="0" xfId="0" applyBorder="1" applyFont="1"/>
    <xf borderId="6" fillId="0" fontId="25" numFmtId="10" xfId="0" applyAlignment="1" applyBorder="1" applyFont="1" applyNumberFormat="1">
      <alignment horizontal="center" vertical="center"/>
    </xf>
    <xf borderId="6" fillId="0" fontId="34" numFmtId="3" xfId="0" applyAlignment="1" applyBorder="1" applyFont="1" applyNumberFormat="1">
      <alignment horizontal="center" vertical="center"/>
    </xf>
    <xf borderId="27" fillId="6" fontId="33" numFmtId="0" xfId="0" applyAlignment="1" applyBorder="1" applyFont="1">
      <alignment horizontal="center" shrinkToFit="0" vertical="center" wrapText="1"/>
    </xf>
    <xf borderId="30" fillId="0" fontId="5" numFmtId="0" xfId="0" applyBorder="1" applyFont="1"/>
    <xf borderId="31" fillId="6" fontId="36" numFmtId="0" xfId="0" applyAlignment="1" applyBorder="1" applyFont="1">
      <alignment vertical="center"/>
    </xf>
    <xf borderId="31" fillId="6" fontId="33" numFmtId="10" xfId="0" applyAlignment="1" applyBorder="1" applyFont="1" applyNumberFormat="1">
      <alignment vertical="center"/>
    </xf>
    <xf borderId="6" fillId="6" fontId="37" numFmtId="3" xfId="0" applyAlignment="1" applyBorder="1" applyFont="1" applyNumberFormat="1">
      <alignment horizontal="center" vertical="center"/>
    </xf>
    <xf borderId="27" fillId="5" fontId="23" numFmtId="49" xfId="0" applyAlignment="1" applyBorder="1" applyFont="1" applyNumberFormat="1">
      <alignment horizontal="center" shrinkToFit="0" vertical="center" wrapText="1"/>
    </xf>
    <xf borderId="14" fillId="6" fontId="38" numFmtId="0" xfId="0" applyAlignment="1" applyBorder="1" applyFont="1">
      <alignment horizontal="center" shrinkToFit="0" vertical="center" wrapText="1"/>
    </xf>
    <xf borderId="14" fillId="0" fontId="39" numFmtId="0" xfId="0" applyAlignment="1" applyBorder="1" applyFont="1">
      <alignment horizontal="center" shrinkToFit="0" vertical="center" wrapText="1"/>
    </xf>
    <xf borderId="14" fillId="0" fontId="39" numFmtId="166" xfId="0" applyAlignment="1" applyBorder="1" applyFont="1" applyNumberFormat="1">
      <alignment horizontal="center" shrinkToFit="0" vertical="center" wrapText="1"/>
    </xf>
    <xf borderId="14" fillId="0" fontId="39" numFmtId="0" xfId="0" applyAlignment="1" applyBorder="1" applyFont="1">
      <alignment horizontal="center" vertical="center"/>
    </xf>
    <xf borderId="14" fillId="0" fontId="36" numFmtId="0" xfId="0" applyAlignment="1" applyBorder="1" applyFont="1">
      <alignment horizontal="center" vertical="center"/>
    </xf>
    <xf borderId="14" fillId="2" fontId="39" numFmtId="168" xfId="0" applyAlignment="1" applyBorder="1" applyFont="1" applyNumberFormat="1">
      <alignment vertical="center"/>
    </xf>
    <xf borderId="32" fillId="3" fontId="39" numFmtId="0" xfId="0" applyAlignment="1" applyBorder="1" applyFont="1">
      <alignment horizontal="center" shrinkToFit="0" vertical="center" wrapText="1"/>
    </xf>
    <xf borderId="32" fillId="0" fontId="39" numFmtId="166" xfId="0" applyAlignment="1" applyBorder="1" applyFont="1" applyNumberFormat="1">
      <alignment horizontal="center" shrinkToFit="0" vertical="center" wrapText="1"/>
    </xf>
    <xf borderId="14" fillId="3" fontId="39" numFmtId="10" xfId="0" applyAlignment="1" applyBorder="1" applyFont="1" applyNumberFormat="1">
      <alignment horizontal="center" vertical="center"/>
    </xf>
    <xf borderId="32" fillId="3" fontId="40" numFmtId="10" xfId="0" applyAlignment="1" applyBorder="1" applyFont="1" applyNumberFormat="1">
      <alignment horizontal="center" shrinkToFit="0" vertical="center" wrapText="1"/>
    </xf>
    <xf borderId="33" fillId="0" fontId="5" numFmtId="0" xfId="0" applyBorder="1" applyFont="1"/>
    <xf borderId="14" fillId="2" fontId="39" numFmtId="49" xfId="0" applyAlignment="1" applyBorder="1" applyFont="1" applyNumberFormat="1">
      <alignment horizontal="center" shrinkToFit="0" vertical="center" wrapText="1"/>
    </xf>
    <xf borderId="14" fillId="3" fontId="40" numFmtId="10" xfId="0" applyAlignment="1" applyBorder="1" applyFont="1" applyNumberFormat="1">
      <alignment horizontal="center" shrinkToFit="0" vertical="center" wrapText="1"/>
    </xf>
    <xf borderId="32" fillId="2" fontId="39" numFmtId="49" xfId="0" applyAlignment="1" applyBorder="1" applyFont="1" applyNumberFormat="1">
      <alignment horizontal="center" shrinkToFit="0" vertical="center" wrapText="1"/>
    </xf>
    <xf borderId="32" fillId="0" fontId="41" numFmtId="0" xfId="0" applyAlignment="1" applyBorder="1" applyFont="1">
      <alignment vertical="center"/>
    </xf>
    <xf borderId="34" fillId="0" fontId="5" numFmtId="0" xfId="0" applyBorder="1" applyFont="1"/>
    <xf borderId="34" fillId="0" fontId="39" numFmtId="166" xfId="0" applyAlignment="1" applyBorder="1" applyFont="1" applyNumberFormat="1">
      <alignment horizontal="center" shrinkToFit="0" vertical="center" wrapText="1"/>
    </xf>
    <xf borderId="33" fillId="0" fontId="39" numFmtId="166" xfId="0" applyAlignment="1" applyBorder="1" applyFont="1" applyNumberFormat="1">
      <alignment horizontal="center" shrinkToFit="0" vertical="center" wrapText="1"/>
    </xf>
    <xf borderId="14" fillId="2" fontId="39" numFmtId="49" xfId="0" applyAlignment="1" applyBorder="1" applyFont="1" applyNumberFormat="1">
      <alignment horizontal="center" vertical="center"/>
    </xf>
    <xf borderId="19" fillId="3" fontId="42" numFmtId="10" xfId="0" applyAlignment="1" applyBorder="1" applyFont="1" applyNumberFormat="1">
      <alignment horizontal="center" shrinkToFit="0" vertical="center" wrapText="1"/>
    </xf>
    <xf borderId="35" fillId="0" fontId="5" numFmtId="0" xfId="0" applyBorder="1" applyFont="1"/>
    <xf borderId="36" fillId="3" fontId="36" numFmtId="10" xfId="0" applyAlignment="1" applyBorder="1" applyFont="1" applyNumberFormat="1">
      <alignment horizontal="center" vertical="center"/>
    </xf>
    <xf borderId="37" fillId="2" fontId="36" numFmtId="168" xfId="0" applyAlignment="1" applyBorder="1" applyFont="1" applyNumberFormat="1">
      <alignment vertical="center"/>
    </xf>
    <xf borderId="38" fillId="6" fontId="34" numFmtId="49" xfId="0" applyAlignment="1" applyBorder="1" applyFont="1" applyNumberFormat="1">
      <alignment horizontal="right" vertical="center"/>
    </xf>
    <xf borderId="39" fillId="0" fontId="5" numFmtId="0" xfId="0" applyBorder="1" applyFont="1"/>
    <xf borderId="40" fillId="6" fontId="36" numFmtId="49" xfId="0" applyAlignment="1" applyBorder="1" applyFont="1" applyNumberFormat="1">
      <alignment horizontal="center" vertical="center"/>
    </xf>
    <xf borderId="41" fillId="6" fontId="36" numFmtId="49" xfId="0" applyAlignment="1" applyBorder="1" applyFont="1" applyNumberFormat="1">
      <alignment horizontal="center" vertical="center"/>
    </xf>
    <xf borderId="42" fillId="6" fontId="34" numFmtId="164" xfId="0" applyAlignment="1" applyBorder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21" numFmtId="168" xfId="0" applyAlignment="1" applyFont="1" applyNumberFormat="1">
      <alignment horizontal="center" vertical="center"/>
    </xf>
    <xf borderId="43" fillId="7" fontId="43" numFmtId="0" xfId="0" applyAlignment="1" applyBorder="1" applyFill="1" applyFont="1">
      <alignment horizontal="center" vertical="center"/>
    </xf>
    <xf borderId="44" fillId="0" fontId="5" numFmtId="0" xfId="0" applyBorder="1" applyFont="1"/>
    <xf borderId="45" fillId="0" fontId="5" numFmtId="0" xfId="0" applyBorder="1" applyFont="1"/>
    <xf borderId="43" fillId="8" fontId="44" numFmtId="0" xfId="0" applyAlignment="1" applyBorder="1" applyFill="1" applyFont="1">
      <alignment horizontal="center" vertical="center"/>
    </xf>
    <xf borderId="46" fillId="8" fontId="44" numFmtId="0" xfId="0" applyAlignment="1" applyBorder="1" applyFont="1">
      <alignment horizontal="center" vertical="center"/>
    </xf>
    <xf borderId="43" fillId="0" fontId="45" numFmtId="0" xfId="0" applyAlignment="1" applyBorder="1" applyFont="1">
      <alignment horizontal="center" vertical="center"/>
    </xf>
    <xf borderId="46" fillId="0" fontId="46" numFmtId="164" xfId="0" applyAlignment="1" applyBorder="1" applyFont="1" applyNumberFormat="1">
      <alignment horizontal="center" vertical="center"/>
    </xf>
    <xf borderId="46" fillId="0" fontId="46" numFmtId="166" xfId="0" applyAlignment="1" applyBorder="1" applyFont="1" applyNumberFormat="1">
      <alignment horizontal="center" vertical="center"/>
    </xf>
    <xf borderId="43" fillId="0" fontId="45" numFmtId="0" xfId="0" applyAlignment="1" applyBorder="1" applyFont="1">
      <alignment horizontal="center" shrinkToFit="0" vertical="center" wrapText="1"/>
    </xf>
    <xf borderId="47" fillId="9" fontId="47" numFmtId="49" xfId="0" applyAlignment="1" applyBorder="1" applyFill="1" applyFont="1" applyNumberFormat="1">
      <alignment horizontal="center" vertical="center"/>
    </xf>
    <xf borderId="48" fillId="0" fontId="5" numFmtId="0" xfId="0" applyBorder="1" applyFont="1"/>
    <xf borderId="49" fillId="0" fontId="5" numFmtId="0" xfId="0" applyBorder="1" applyFont="1"/>
    <xf borderId="50" fillId="4" fontId="48" numFmtId="0" xfId="0" applyAlignment="1" applyBorder="1" applyFont="1">
      <alignment horizontal="center" shrinkToFit="0" vertical="center" wrapText="1"/>
    </xf>
    <xf borderId="50" fillId="0" fontId="48" numFmtId="165" xfId="0" applyAlignment="1" applyBorder="1" applyFont="1" applyNumberFormat="1">
      <alignment horizontal="center" vertical="center"/>
    </xf>
    <xf borderId="50" fillId="0" fontId="48" numFmtId="4" xfId="0" applyAlignment="1" applyBorder="1" applyFont="1" applyNumberFormat="1">
      <alignment horizontal="center" vertical="center"/>
    </xf>
    <xf borderId="50" fillId="3" fontId="48" numFmtId="166" xfId="0" applyAlignment="1" applyBorder="1" applyFont="1" applyNumberFormat="1">
      <alignment horizontal="center" vertical="center"/>
    </xf>
    <xf borderId="50" fillId="0" fontId="26" numFmtId="0" xfId="0" applyAlignment="1" applyBorder="1" applyFont="1">
      <alignment horizontal="center" vertical="center"/>
    </xf>
    <xf borderId="47" fillId="0" fontId="21" numFmtId="0" xfId="0" applyAlignment="1" applyBorder="1" applyFont="1">
      <alignment vertical="center"/>
    </xf>
    <xf borderId="48" fillId="0" fontId="21" numFmtId="0" xfId="0" applyAlignment="1" applyBorder="1" applyFont="1">
      <alignment vertical="center"/>
    </xf>
    <xf borderId="49" fillId="0" fontId="21" numFmtId="0" xfId="0" applyAlignment="1" applyBorder="1" applyFont="1">
      <alignment vertical="center"/>
    </xf>
    <xf borderId="50" fillId="4" fontId="27" numFmtId="164" xfId="0" applyAlignment="1" applyBorder="1" applyFont="1" applyNumberFormat="1">
      <alignment vertical="center"/>
    </xf>
    <xf borderId="50" fillId="0" fontId="49" numFmtId="0" xfId="0" applyAlignment="1" applyBorder="1" applyFont="1">
      <alignment vertical="center"/>
    </xf>
    <xf borderId="50" fillId="3" fontId="29" numFmtId="0" xfId="0" applyAlignment="1" applyBorder="1" applyFont="1">
      <alignment horizontal="center" vertical="center"/>
    </xf>
    <xf borderId="50" fillId="0" fontId="48" numFmtId="3" xfId="0" applyAlignment="1" applyBorder="1" applyFont="1" applyNumberFormat="1">
      <alignment horizontal="center" vertical="center"/>
    </xf>
    <xf borderId="50" fillId="0" fontId="29" numFmtId="0" xfId="0" applyAlignment="1" applyBorder="1" applyFont="1">
      <alignment horizontal="center" vertical="center"/>
    </xf>
    <xf borderId="50" fillId="0" fontId="32" numFmtId="3" xfId="0" applyAlignment="1" applyBorder="1" applyFont="1" applyNumberFormat="1">
      <alignment horizontal="center" vertical="center"/>
    </xf>
    <xf borderId="50" fillId="0" fontId="48" numFmtId="10" xfId="0" applyAlignment="1" applyBorder="1" applyFont="1" applyNumberFormat="1">
      <alignment horizontal="center" vertical="center"/>
    </xf>
    <xf borderId="50" fillId="3" fontId="49" numFmtId="0" xfId="0" applyAlignment="1" applyBorder="1" applyFont="1">
      <alignment shrinkToFit="0" vertical="center" wrapText="1"/>
    </xf>
    <xf borderId="50" fillId="0" fontId="26" numFmtId="0" xfId="0" applyAlignment="1" applyBorder="1" applyFont="1">
      <alignment horizontal="center" shrinkToFit="0" vertical="center" wrapText="1"/>
    </xf>
    <xf borderId="50" fillId="0" fontId="32" numFmtId="167" xfId="0" applyAlignment="1" applyBorder="1" applyFont="1" applyNumberFormat="1">
      <alignment horizontal="center" vertical="center"/>
    </xf>
    <xf borderId="50" fillId="0" fontId="49" numFmtId="0" xfId="0" applyAlignment="1" applyBorder="1" applyFont="1">
      <alignment shrinkToFit="0" vertical="center" wrapText="1"/>
    </xf>
    <xf borderId="50" fillId="3" fontId="26" numFmtId="0" xfId="0" applyAlignment="1" applyBorder="1" applyFont="1">
      <alignment horizontal="center" vertical="center"/>
    </xf>
    <xf borderId="47" fillId="4" fontId="48" numFmtId="0" xfId="0" applyAlignment="1" applyBorder="1" applyFont="1">
      <alignment horizontal="center" shrinkToFit="0" vertical="center" wrapText="1"/>
    </xf>
    <xf borderId="50" fillId="4" fontId="50" numFmtId="0" xfId="0" applyAlignment="1" applyBorder="1" applyFont="1">
      <alignment horizontal="center" vertical="center"/>
    </xf>
    <xf borderId="50" fillId="0" fontId="51" numFmtId="3" xfId="0" applyAlignment="1" applyBorder="1" applyFont="1" applyNumberFormat="1">
      <alignment horizontal="center" vertical="center"/>
    </xf>
    <xf borderId="47" fillId="0" fontId="52" numFmtId="0" xfId="0" applyAlignment="1" applyBorder="1" applyFont="1">
      <alignment horizontal="center" vertical="center"/>
    </xf>
    <xf borderId="50" fillId="4" fontId="53" numFmtId="0" xfId="0" applyAlignment="1" applyBorder="1" applyFont="1">
      <alignment vertical="center"/>
    </xf>
    <xf borderId="50" fillId="4" fontId="48" numFmtId="10" xfId="0" applyAlignment="1" applyBorder="1" applyFont="1" applyNumberFormat="1">
      <alignment vertical="center"/>
    </xf>
    <xf borderId="50" fillId="6" fontId="51" numFmtId="3" xfId="0" applyAlignment="1" applyBorder="1" applyFont="1" applyNumberFormat="1">
      <alignment horizontal="center" vertical="center"/>
    </xf>
    <xf borderId="51" fillId="9" fontId="23" numFmtId="49" xfId="0" applyAlignment="1" applyBorder="1" applyFont="1" applyNumberFormat="1">
      <alignment horizontal="center" vertical="center"/>
    </xf>
    <xf borderId="52" fillId="0" fontId="5" numFmtId="0" xfId="0" applyBorder="1" applyFont="1"/>
    <xf borderId="53" fillId="0" fontId="5" numFmtId="0" xfId="0" applyBorder="1" applyFont="1"/>
    <xf borderId="54" fillId="4" fontId="48" numFmtId="0" xfId="0" applyAlignment="1" applyBorder="1" applyFont="1">
      <alignment horizontal="center" shrinkToFit="0" vertical="center" wrapText="1"/>
    </xf>
    <xf borderId="54" fillId="0" fontId="54" numFmtId="0" xfId="0" applyAlignment="1" applyBorder="1" applyFont="1">
      <alignment horizontal="center" shrinkToFit="0" vertical="center" wrapText="1"/>
    </xf>
    <xf borderId="54" fillId="0" fontId="54" numFmtId="166" xfId="0" applyAlignment="1" applyBorder="1" applyFont="1" applyNumberFormat="1">
      <alignment horizontal="center" shrinkToFit="0" vertical="center" wrapText="1"/>
    </xf>
    <xf borderId="54" fillId="0" fontId="54" numFmtId="0" xfId="0" applyAlignment="1" applyBorder="1" applyFont="1">
      <alignment horizontal="center" vertical="center"/>
    </xf>
    <xf borderId="54" fillId="0" fontId="32" numFmtId="0" xfId="0" applyAlignment="1" applyBorder="1" applyFont="1">
      <alignment horizontal="center" vertical="center"/>
    </xf>
    <xf borderId="54" fillId="2" fontId="54" numFmtId="168" xfId="0" applyAlignment="1" applyBorder="1" applyFont="1" applyNumberFormat="1">
      <alignment vertical="center"/>
    </xf>
    <xf borderId="55" fillId="3" fontId="54" numFmtId="0" xfId="0" applyAlignment="1" applyBorder="1" applyFont="1">
      <alignment horizontal="center" shrinkToFit="0" vertical="center" wrapText="1"/>
    </xf>
    <xf borderId="55" fillId="0" fontId="54" numFmtId="166" xfId="0" applyAlignment="1" applyBorder="1" applyFont="1" applyNumberFormat="1">
      <alignment horizontal="center" shrinkToFit="0" vertical="center" wrapText="1"/>
    </xf>
    <xf borderId="54" fillId="3" fontId="54" numFmtId="10" xfId="0" applyAlignment="1" applyBorder="1" applyFont="1" applyNumberFormat="1">
      <alignment horizontal="center" vertical="center"/>
    </xf>
    <xf borderId="55" fillId="3" fontId="55" numFmtId="10" xfId="0" applyAlignment="1" applyBorder="1" applyFont="1" applyNumberFormat="1">
      <alignment horizontal="center" shrinkToFit="0" vertical="center" wrapText="1"/>
    </xf>
    <xf borderId="56" fillId="0" fontId="5" numFmtId="0" xfId="0" applyBorder="1" applyFont="1"/>
    <xf borderId="54" fillId="2" fontId="54" numFmtId="49" xfId="0" applyAlignment="1" applyBorder="1" applyFont="1" applyNumberFormat="1">
      <alignment horizontal="center" shrinkToFit="0" vertical="center" wrapText="1"/>
    </xf>
    <xf borderId="54" fillId="3" fontId="55" numFmtId="10" xfId="0" applyAlignment="1" applyBorder="1" applyFont="1" applyNumberFormat="1">
      <alignment horizontal="center" shrinkToFit="0" vertical="center" wrapText="1"/>
    </xf>
    <xf borderId="55" fillId="2" fontId="54" numFmtId="49" xfId="0" applyAlignment="1" applyBorder="1" applyFont="1" applyNumberFormat="1">
      <alignment horizontal="center" shrinkToFit="0" vertical="center" wrapText="1"/>
    </xf>
    <xf borderId="55" fillId="0" fontId="56" numFmtId="0" xfId="0" applyAlignment="1" applyBorder="1" applyFont="1">
      <alignment vertical="center"/>
    </xf>
    <xf borderId="57" fillId="0" fontId="5" numFmtId="0" xfId="0" applyBorder="1" applyFont="1"/>
    <xf borderId="57" fillId="0" fontId="54" numFmtId="166" xfId="0" applyAlignment="1" applyBorder="1" applyFont="1" applyNumberFormat="1">
      <alignment horizontal="center" shrinkToFit="0" vertical="center" wrapText="1"/>
    </xf>
    <xf borderId="56" fillId="0" fontId="54" numFmtId="166" xfId="0" applyAlignment="1" applyBorder="1" applyFont="1" applyNumberFormat="1">
      <alignment horizontal="center" shrinkToFit="0" vertical="center" wrapText="1"/>
    </xf>
    <xf borderId="54" fillId="2" fontId="54" numFmtId="49" xfId="0" applyAlignment="1" applyBorder="1" applyFont="1" applyNumberFormat="1">
      <alignment horizontal="center" vertical="center"/>
    </xf>
    <xf borderId="54" fillId="3" fontId="57" numFmtId="10" xfId="0" applyAlignment="1" applyBorder="1" applyFont="1" applyNumberFormat="1">
      <alignment horizontal="center" shrinkToFit="0" vertical="center" wrapText="1"/>
    </xf>
    <xf borderId="54" fillId="3" fontId="32" numFmtId="10" xfId="0" applyAlignment="1" applyBorder="1" applyFont="1" applyNumberFormat="1">
      <alignment horizontal="center" shrinkToFit="0" vertical="center" wrapText="1"/>
    </xf>
    <xf borderId="54" fillId="2" fontId="48" numFmtId="168" xfId="0" applyAlignment="1" applyBorder="1" applyFont="1" applyNumberFormat="1">
      <alignment vertical="center"/>
    </xf>
    <xf borderId="51" fillId="4" fontId="51" numFmtId="49" xfId="0" applyAlignment="1" applyBorder="1" applyFont="1" applyNumberFormat="1">
      <alignment horizontal="right" vertical="center"/>
    </xf>
    <xf borderId="58" fillId="0" fontId="5" numFmtId="0" xfId="0" applyBorder="1" applyFont="1"/>
    <xf borderId="59" fillId="4" fontId="53" numFmtId="49" xfId="0" applyAlignment="1" applyBorder="1" applyFont="1" applyNumberFormat="1">
      <alignment horizontal="center" vertical="center"/>
    </xf>
    <xf borderId="60" fillId="4" fontId="53" numFmtId="49" xfId="0" applyAlignment="1" applyBorder="1" applyFont="1" applyNumberFormat="1">
      <alignment horizontal="center" vertical="center"/>
    </xf>
    <xf borderId="54" fillId="6" fontId="34" numFmtId="164" xfId="0" applyAlignment="1" applyBorder="1" applyFont="1" applyNumberFormat="1">
      <alignment horizontal="center" vertical="center"/>
    </xf>
    <xf borderId="43" fillId="0" fontId="58" numFmtId="0" xfId="0" applyAlignment="1" applyBorder="1" applyFont="1">
      <alignment horizontal="center" vertical="center"/>
    </xf>
    <xf borderId="43" fillId="0" fontId="58" numFmtId="0" xfId="0" applyAlignment="1" applyBorder="1" applyFont="1">
      <alignment horizontal="center" shrinkToFit="0" vertical="center" wrapText="1"/>
    </xf>
    <xf borderId="12" fillId="10" fontId="23" numFmtId="49" xfId="0" applyAlignment="1" applyBorder="1" applyFill="1" applyFont="1" applyNumberFormat="1">
      <alignment horizontal="center" vertical="center"/>
    </xf>
    <xf borderId="14" fillId="11" fontId="59" numFmtId="0" xfId="0" applyAlignment="1" applyBorder="1" applyFill="1" applyFont="1">
      <alignment horizontal="center" shrinkToFit="0" vertical="center" wrapText="1"/>
    </xf>
    <xf borderId="15" fillId="0" fontId="60" numFmtId="165" xfId="0" applyAlignment="1" applyBorder="1" applyFont="1" applyNumberFormat="1">
      <alignment horizontal="center" vertical="center"/>
    </xf>
    <xf borderId="15" fillId="0" fontId="60" numFmtId="4" xfId="0" applyAlignment="1" applyBorder="1" applyFont="1" applyNumberFormat="1">
      <alignment horizontal="center" vertical="center"/>
    </xf>
    <xf borderId="1" fillId="3" fontId="60" numFmtId="166" xfId="0" applyAlignment="1" applyBorder="1" applyFont="1" applyNumberFormat="1">
      <alignment horizontal="center" vertical="center"/>
    </xf>
    <xf borderId="16" fillId="10" fontId="23" numFmtId="49" xfId="0" applyAlignment="1" applyBorder="1" applyFont="1" applyNumberFormat="1">
      <alignment horizontal="center" vertical="center"/>
    </xf>
    <xf borderId="14" fillId="11" fontId="27" numFmtId="164" xfId="0" applyAlignment="1" applyBorder="1" applyFont="1" applyNumberFormat="1">
      <alignment vertical="center"/>
    </xf>
    <xf borderId="50" fillId="0" fontId="61" numFmtId="0" xfId="0" applyAlignment="1" applyBorder="1" applyFont="1">
      <alignment vertical="center"/>
    </xf>
    <xf borderId="50" fillId="0" fontId="60" numFmtId="3" xfId="0" applyAlignment="1" applyBorder="1" applyFont="1" applyNumberFormat="1">
      <alignment horizontal="center" vertical="center"/>
    </xf>
    <xf borderId="50" fillId="0" fontId="59" numFmtId="3" xfId="0" applyAlignment="1" applyBorder="1" applyFont="1" applyNumberFormat="1">
      <alignment horizontal="center" vertical="center"/>
    </xf>
    <xf borderId="50" fillId="0" fontId="60" numFmtId="10" xfId="0" applyAlignment="1" applyBorder="1" applyFont="1" applyNumberFormat="1">
      <alignment horizontal="center" vertical="center"/>
    </xf>
    <xf borderId="50" fillId="3" fontId="61" numFmtId="0" xfId="0" applyAlignment="1" applyBorder="1" applyFont="1">
      <alignment shrinkToFit="0" vertical="center" wrapText="1"/>
    </xf>
    <xf borderId="50" fillId="0" fontId="59" numFmtId="167" xfId="0" applyAlignment="1" applyBorder="1" applyFont="1" applyNumberFormat="1">
      <alignment horizontal="center" vertical="center"/>
    </xf>
    <xf borderId="50" fillId="0" fontId="61" numFmtId="0" xfId="0" applyAlignment="1" applyBorder="1" applyFont="1">
      <alignment shrinkToFit="0" vertical="center" wrapText="1"/>
    </xf>
    <xf borderId="23" fillId="11" fontId="60" numFmtId="0" xfId="0" applyAlignment="1" applyBorder="1" applyFont="1">
      <alignment horizontal="center" shrinkToFit="0" vertical="center" wrapText="1"/>
    </xf>
    <xf borderId="26" fillId="11" fontId="62" numFmtId="0" xfId="0" applyAlignment="1" applyBorder="1" applyFont="1">
      <alignment horizontal="center" vertical="center"/>
    </xf>
    <xf borderId="15" fillId="0" fontId="63" numFmtId="3" xfId="0" applyAlignment="1" applyBorder="1" applyFont="1" applyNumberFormat="1">
      <alignment horizontal="center" vertical="center"/>
    </xf>
    <xf borderId="27" fillId="0" fontId="64" numFmtId="0" xfId="0" applyAlignment="1" applyBorder="1" applyFont="1">
      <alignment horizontal="center" vertical="center"/>
    </xf>
    <xf borderId="6" fillId="3" fontId="60" numFmtId="10" xfId="0" applyAlignment="1" applyBorder="1" applyFont="1" applyNumberFormat="1">
      <alignment horizontal="center" vertical="center"/>
    </xf>
    <xf borderId="6" fillId="0" fontId="63" numFmtId="3" xfId="0" applyAlignment="1" applyBorder="1" applyFont="1" applyNumberFormat="1">
      <alignment horizontal="center" vertical="center"/>
    </xf>
    <xf borderId="27" fillId="11" fontId="60" numFmtId="0" xfId="0" applyAlignment="1" applyBorder="1" applyFont="1">
      <alignment horizontal="center" shrinkToFit="0" vertical="center" wrapText="1"/>
    </xf>
    <xf borderId="31" fillId="11" fontId="65" numFmtId="0" xfId="0" applyAlignment="1" applyBorder="1" applyFont="1">
      <alignment vertical="center"/>
    </xf>
    <xf borderId="6" fillId="0" fontId="60" numFmtId="10" xfId="0" applyAlignment="1" applyBorder="1" applyFont="1" applyNumberFormat="1">
      <alignment horizontal="center" vertical="center"/>
    </xf>
    <xf borderId="31" fillId="11" fontId="60" numFmtId="10" xfId="0" applyAlignment="1" applyBorder="1" applyFont="1" applyNumberFormat="1">
      <alignment vertical="center"/>
    </xf>
    <xf borderId="6" fillId="6" fontId="63" numFmtId="3" xfId="0" applyAlignment="1" applyBorder="1" applyFont="1" applyNumberFormat="1">
      <alignment horizontal="center" vertical="center"/>
    </xf>
    <xf borderId="61" fillId="10" fontId="23" numFmtId="49" xfId="0" applyAlignment="1" applyBorder="1" applyFont="1" applyNumberFormat="1">
      <alignment horizontal="center" shrinkToFit="0" vertical="center" wrapText="1"/>
    </xf>
    <xf borderId="62" fillId="0" fontId="5" numFmtId="0" xfId="0" applyBorder="1" applyFont="1"/>
    <xf borderId="63" fillId="0" fontId="5" numFmtId="0" xfId="0" applyBorder="1" applyFont="1"/>
    <xf borderId="64" fillId="11" fontId="65" numFmtId="0" xfId="0" applyAlignment="1" applyBorder="1" applyFont="1">
      <alignment horizontal="center" shrinkToFit="0" vertical="center" wrapText="1"/>
    </xf>
    <xf borderId="65" fillId="11" fontId="65" numFmtId="0" xfId="0" applyAlignment="1" applyBorder="1" applyFont="1">
      <alignment horizontal="center" shrinkToFit="0" vertical="center" wrapText="1"/>
    </xf>
    <xf borderId="66" fillId="0" fontId="5" numFmtId="0" xfId="0" applyBorder="1" applyFont="1"/>
    <xf borderId="61" fillId="11" fontId="65" numFmtId="0" xfId="0" applyAlignment="1" applyBorder="1" applyFont="1">
      <alignment horizontal="center" shrinkToFit="0" vertical="center" wrapText="1"/>
    </xf>
    <xf borderId="67" fillId="0" fontId="5" numFmtId="0" xfId="0" applyBorder="1" applyFont="1"/>
    <xf borderId="68" fillId="0" fontId="5" numFmtId="0" xfId="0" applyBorder="1" applyFont="1"/>
    <xf borderId="69" fillId="0" fontId="5" numFmtId="0" xfId="0" applyBorder="1" applyFont="1"/>
    <xf borderId="70" fillId="11" fontId="65" numFmtId="0" xfId="0" applyAlignment="1" applyBorder="1" applyFont="1">
      <alignment horizontal="center" shrinkToFit="0" vertical="center" wrapText="1"/>
    </xf>
    <xf borderId="70" fillId="0" fontId="66" numFmtId="0" xfId="0" applyAlignment="1" applyBorder="1" applyFont="1">
      <alignment horizontal="center" shrinkToFit="0" vertical="center" wrapText="1"/>
    </xf>
    <xf borderId="70" fillId="0" fontId="66" numFmtId="166" xfId="0" applyAlignment="1" applyBorder="1" applyFont="1" applyNumberFormat="1">
      <alignment horizontal="center" shrinkToFit="0" vertical="center" wrapText="1"/>
    </xf>
    <xf borderId="70" fillId="0" fontId="66" numFmtId="0" xfId="0" applyAlignment="1" applyBorder="1" applyFont="1">
      <alignment horizontal="center" vertical="center"/>
    </xf>
    <xf borderId="70" fillId="0" fontId="65" numFmtId="0" xfId="0" applyAlignment="1" applyBorder="1" applyFont="1">
      <alignment horizontal="center" vertical="center"/>
    </xf>
    <xf borderId="70" fillId="0" fontId="67" numFmtId="0" xfId="0" applyAlignment="1" applyBorder="1" applyFont="1">
      <alignment vertical="center"/>
    </xf>
    <xf borderId="70" fillId="2" fontId="66" numFmtId="168" xfId="0" applyAlignment="1" applyBorder="1" applyFont="1" applyNumberFormat="1">
      <alignment vertical="center"/>
    </xf>
    <xf borderId="64" fillId="3" fontId="66" numFmtId="0" xfId="0" applyAlignment="1" applyBorder="1" applyFont="1">
      <alignment horizontal="center" shrinkToFit="0" vertical="center" wrapText="1"/>
    </xf>
    <xf borderId="64" fillId="0" fontId="66" numFmtId="166" xfId="0" applyAlignment="1" applyBorder="1" applyFont="1" applyNumberFormat="1">
      <alignment horizontal="center" shrinkToFit="0" vertical="center" wrapText="1"/>
    </xf>
    <xf borderId="70" fillId="3" fontId="66" numFmtId="10" xfId="0" applyAlignment="1" applyBorder="1" applyFont="1" applyNumberFormat="1">
      <alignment horizontal="center" vertical="center"/>
    </xf>
    <xf borderId="65" fillId="3" fontId="68" numFmtId="10" xfId="0" applyAlignment="1" applyBorder="1" applyFont="1" applyNumberFormat="1">
      <alignment horizontal="center" shrinkToFit="0" vertical="center" wrapText="1"/>
    </xf>
    <xf borderId="70" fillId="2" fontId="66" numFmtId="49" xfId="0" applyAlignment="1" applyBorder="1" applyFont="1" applyNumberFormat="1">
      <alignment horizontal="center" shrinkToFit="0" vertical="center" wrapText="1"/>
    </xf>
    <xf quotePrefix="1" borderId="61" fillId="3" fontId="69" numFmtId="10" xfId="0" applyAlignment="1" applyBorder="1" applyFont="1" applyNumberFormat="1">
      <alignment horizontal="left" shrinkToFit="0" vertical="center" wrapText="1"/>
    </xf>
    <xf borderId="64" fillId="2" fontId="66" numFmtId="49" xfId="0" applyAlignment="1" applyBorder="1" applyFont="1" applyNumberFormat="1">
      <alignment horizontal="center" shrinkToFit="0" vertical="center" wrapText="1"/>
    </xf>
    <xf borderId="64" fillId="0" fontId="70" numFmtId="0" xfId="0" applyAlignment="1" applyBorder="1" applyFont="1">
      <alignment vertical="center"/>
    </xf>
    <xf borderId="6" fillId="0" fontId="21" numFmtId="3" xfId="0" applyAlignment="1" applyBorder="1" applyFont="1" applyNumberFormat="1">
      <alignment horizontal="center" vertical="center"/>
    </xf>
    <xf borderId="71" fillId="0" fontId="5" numFmtId="0" xfId="0" applyBorder="1" applyFont="1"/>
    <xf borderId="71" fillId="0" fontId="66" numFmtId="166" xfId="0" applyAlignment="1" applyBorder="1" applyFont="1" applyNumberFormat="1">
      <alignment horizontal="center" shrinkToFit="0" vertical="center" wrapText="1"/>
    </xf>
    <xf borderId="72" fillId="0" fontId="5" numFmtId="0" xfId="0" applyBorder="1" applyFont="1"/>
    <xf borderId="73" fillId="0" fontId="5" numFmtId="0" xfId="0" applyBorder="1" applyFont="1"/>
    <xf borderId="67" fillId="0" fontId="66" numFmtId="166" xfId="0" applyAlignment="1" applyBorder="1" applyFont="1" applyNumberFormat="1">
      <alignment horizontal="center" shrinkToFit="0" vertical="center" wrapText="1"/>
    </xf>
    <xf borderId="70" fillId="2" fontId="66" numFmtId="49" xfId="0" applyAlignment="1" applyBorder="1" applyFont="1" applyNumberFormat="1">
      <alignment horizontal="center" vertical="center"/>
    </xf>
    <xf borderId="61" fillId="3" fontId="71" numFmtId="10" xfId="0" applyAlignment="1" applyBorder="1" applyFont="1" applyNumberFormat="1">
      <alignment horizontal="center" vertical="center"/>
    </xf>
    <xf borderId="74" fillId="0" fontId="5" numFmtId="0" xfId="0" applyBorder="1" applyFont="1"/>
    <xf borderId="75" fillId="3" fontId="65" numFmtId="10" xfId="0" applyAlignment="1" applyBorder="1" applyFont="1" applyNumberFormat="1">
      <alignment horizontal="center" vertical="center"/>
    </xf>
    <xf borderId="62" fillId="0" fontId="67" numFmtId="0" xfId="0" applyAlignment="1" applyBorder="1" applyFont="1">
      <alignment vertical="center"/>
    </xf>
    <xf borderId="70" fillId="2" fontId="65" numFmtId="168" xfId="0" applyAlignment="1" applyBorder="1" applyFont="1" applyNumberFormat="1">
      <alignment vertical="center"/>
    </xf>
    <xf borderId="65" fillId="11" fontId="63" numFmtId="49" xfId="0" applyAlignment="1" applyBorder="1" applyFont="1" applyNumberFormat="1">
      <alignment horizontal="center" vertical="center"/>
    </xf>
    <xf borderId="76" fillId="0" fontId="5" numFmtId="0" xfId="0" applyBorder="1" applyFont="1"/>
    <xf borderId="77" fillId="0" fontId="5" numFmtId="0" xfId="0" applyBorder="1" applyFont="1"/>
    <xf borderId="70" fillId="12" fontId="63" numFmtId="168" xfId="0" applyAlignment="1" applyBorder="1" applyFill="1" applyFont="1" applyNumberFormat="1">
      <alignment vertical="center"/>
    </xf>
    <xf borderId="78" fillId="0" fontId="5" numFmtId="0" xfId="0" applyBorder="1" applyFont="1"/>
    <xf borderId="79" fillId="0" fontId="5" numFmtId="0" xfId="0" applyBorder="1" applyFont="1"/>
    <xf borderId="80" fillId="11" fontId="63" numFmtId="164" xfId="0" applyAlignment="1" applyBorder="1" applyFont="1" applyNumberFormat="1">
      <alignment vertical="center"/>
    </xf>
    <xf borderId="81" fillId="13" fontId="63" numFmtId="164" xfId="0" applyAlignment="1" applyBorder="1" applyFill="1" applyFont="1" applyNumberFormat="1">
      <alignment vertical="center"/>
    </xf>
    <xf borderId="82" fillId="7" fontId="43" numFmtId="0" xfId="0" applyAlignment="1" applyBorder="1" applyFont="1">
      <alignment horizontal="center" vertical="center"/>
    </xf>
    <xf borderId="83" fillId="8" fontId="44" numFmtId="0" xfId="0" applyAlignment="1" applyBorder="1" applyFont="1">
      <alignment horizontal="center" vertical="center"/>
    </xf>
    <xf borderId="84" fillId="0" fontId="5" numFmtId="0" xfId="0" applyBorder="1" applyFont="1"/>
    <xf borderId="85" fillId="0" fontId="5" numFmtId="0" xfId="0" applyBorder="1" applyFont="1"/>
    <xf borderId="86" fillId="8" fontId="44" numFmtId="0" xfId="0" applyAlignment="1" applyBorder="1" applyFont="1">
      <alignment horizontal="center" vertical="center"/>
    </xf>
    <xf borderId="83" fillId="0" fontId="46" numFmtId="0" xfId="0" applyAlignment="1" applyBorder="1" applyFont="1">
      <alignment horizontal="center" vertical="center"/>
    </xf>
    <xf borderId="86" fillId="0" fontId="46" numFmtId="164" xfId="0" applyAlignment="1" applyBorder="1" applyFont="1" applyNumberFormat="1">
      <alignment horizontal="center" vertical="center"/>
    </xf>
    <xf borderId="86" fillId="0" fontId="46" numFmtId="166" xfId="0" applyAlignment="1" applyBorder="1" applyFont="1" applyNumberFormat="1">
      <alignment horizontal="center" vertical="center"/>
    </xf>
    <xf borderId="87" fillId="14" fontId="23" numFmtId="49" xfId="0" applyAlignment="1" applyBorder="1" applyFill="1" applyFont="1" applyNumberFormat="1">
      <alignment horizontal="center" vertical="center"/>
    </xf>
    <xf borderId="88" fillId="0" fontId="5" numFmtId="0" xfId="0" applyBorder="1" applyFont="1"/>
    <xf borderId="89" fillId="0" fontId="5" numFmtId="0" xfId="0" applyBorder="1" applyFont="1"/>
    <xf borderId="90" fillId="15" fontId="72" numFmtId="0" xfId="0" applyAlignment="1" applyBorder="1" applyFill="1" applyFont="1">
      <alignment horizontal="center" shrinkToFit="0" vertical="center" wrapText="1"/>
    </xf>
    <xf borderId="90" fillId="0" fontId="72" numFmtId="165" xfId="0" applyAlignment="1" applyBorder="1" applyFont="1" applyNumberFormat="1">
      <alignment horizontal="center" vertical="center"/>
    </xf>
    <xf borderId="90" fillId="0" fontId="72" numFmtId="4" xfId="0" applyAlignment="1" applyBorder="1" applyFont="1" applyNumberFormat="1">
      <alignment horizontal="center" vertical="center"/>
    </xf>
    <xf borderId="90" fillId="3" fontId="72" numFmtId="166" xfId="0" applyAlignment="1" applyBorder="1" applyFont="1" applyNumberFormat="1">
      <alignment horizontal="center" vertical="center"/>
    </xf>
    <xf borderId="90" fillId="0" fontId="26" numFmtId="0" xfId="0" applyAlignment="1" applyBorder="1" applyFont="1">
      <alignment horizontal="center" vertical="center"/>
    </xf>
    <xf borderId="87" fillId="0" fontId="21" numFmtId="0" xfId="0" applyAlignment="1" applyBorder="1" applyFont="1">
      <alignment vertical="center"/>
    </xf>
    <xf borderId="88" fillId="0" fontId="21" numFmtId="0" xfId="0" applyAlignment="1" applyBorder="1" applyFont="1">
      <alignment vertical="center"/>
    </xf>
    <xf borderId="89" fillId="0" fontId="21" numFmtId="0" xfId="0" applyAlignment="1" applyBorder="1" applyFont="1">
      <alignment vertical="center"/>
    </xf>
    <xf borderId="90" fillId="15" fontId="27" numFmtId="164" xfId="0" applyAlignment="1" applyBorder="1" applyFont="1" applyNumberFormat="1">
      <alignment vertical="center"/>
    </xf>
    <xf borderId="90" fillId="0" fontId="73" numFmtId="0" xfId="0" applyAlignment="1" applyBorder="1" applyFont="1">
      <alignment vertical="center"/>
    </xf>
    <xf borderId="90" fillId="3" fontId="29" numFmtId="0" xfId="0" applyAlignment="1" applyBorder="1" applyFont="1">
      <alignment horizontal="center" vertical="center"/>
    </xf>
    <xf borderId="90" fillId="0" fontId="72" numFmtId="3" xfId="0" applyAlignment="1" applyBorder="1" applyFont="1" applyNumberFormat="1">
      <alignment horizontal="center" vertical="center"/>
    </xf>
    <xf borderId="90" fillId="0" fontId="29" numFmtId="0" xfId="0" applyAlignment="1" applyBorder="1" applyFont="1">
      <alignment horizontal="center" vertical="center"/>
    </xf>
    <xf borderId="90" fillId="0" fontId="74" numFmtId="3" xfId="0" applyAlignment="1" applyBorder="1" applyFont="1" applyNumberFormat="1">
      <alignment horizontal="center" vertical="center"/>
    </xf>
    <xf borderId="90" fillId="0" fontId="72" numFmtId="10" xfId="0" applyAlignment="1" applyBorder="1" applyFont="1" applyNumberFormat="1">
      <alignment horizontal="center" vertical="center"/>
    </xf>
    <xf borderId="90" fillId="3" fontId="73" numFmtId="0" xfId="0" applyAlignment="1" applyBorder="1" applyFont="1">
      <alignment shrinkToFit="0" vertical="center" wrapText="1"/>
    </xf>
    <xf borderId="90" fillId="0" fontId="26" numFmtId="0" xfId="0" applyAlignment="1" applyBorder="1" applyFont="1">
      <alignment horizontal="center" shrinkToFit="0" vertical="center" wrapText="1"/>
    </xf>
    <xf borderId="90" fillId="3" fontId="26" numFmtId="0" xfId="0" applyAlignment="1" applyBorder="1" applyFont="1">
      <alignment horizontal="center" vertical="center"/>
    </xf>
    <xf borderId="90" fillId="0" fontId="74" numFmtId="167" xfId="0" applyAlignment="1" applyBorder="1" applyFont="1" applyNumberFormat="1">
      <alignment horizontal="center" vertical="center"/>
    </xf>
    <xf borderId="90" fillId="0" fontId="73" numFmtId="0" xfId="0" applyAlignment="1" applyBorder="1" applyFont="1">
      <alignment shrinkToFit="0" vertical="center" wrapText="1"/>
    </xf>
    <xf borderId="90" fillId="0" fontId="32" numFmtId="167" xfId="0" applyAlignment="1" applyBorder="1" applyFont="1" applyNumberFormat="1">
      <alignment horizontal="center" vertical="center"/>
    </xf>
    <xf borderId="87" fillId="15" fontId="72" numFmtId="0" xfId="0" applyAlignment="1" applyBorder="1" applyFont="1">
      <alignment horizontal="center" shrinkToFit="0" vertical="center" wrapText="1"/>
    </xf>
    <xf borderId="91" fillId="0" fontId="5" numFmtId="0" xfId="0" applyBorder="1" applyFont="1"/>
    <xf borderId="92" fillId="15" fontId="75" numFmtId="0" xfId="0" applyAlignment="1" applyBorder="1" applyFont="1">
      <alignment horizontal="center" vertical="center"/>
    </xf>
    <xf borderId="90" fillId="0" fontId="76" numFmtId="3" xfId="0" applyAlignment="1" applyBorder="1" applyFont="1" applyNumberFormat="1">
      <alignment horizontal="center" vertical="center"/>
    </xf>
    <xf borderId="87" fillId="0" fontId="77" numFmtId="0" xfId="0" applyAlignment="1" applyBorder="1" applyFont="1">
      <alignment horizontal="center" vertical="center"/>
    </xf>
    <xf borderId="92" fillId="15" fontId="78" numFmtId="0" xfId="0" applyAlignment="1" applyBorder="1" applyFont="1">
      <alignment vertical="center"/>
    </xf>
    <xf borderId="92" fillId="15" fontId="72" numFmtId="10" xfId="0" applyAlignment="1" applyBorder="1" applyFont="1" applyNumberFormat="1">
      <alignment vertical="center"/>
    </xf>
    <xf borderId="90" fillId="6" fontId="76" numFmtId="3" xfId="0" applyAlignment="1" applyBorder="1" applyFont="1" applyNumberFormat="1">
      <alignment horizontal="center" vertical="center"/>
    </xf>
    <xf borderId="93" fillId="14" fontId="23" numFmtId="49" xfId="0" applyAlignment="1" applyBorder="1" applyFont="1" applyNumberFormat="1">
      <alignment horizontal="center" shrinkToFit="0" vertical="center" wrapText="1"/>
    </xf>
    <xf borderId="94" fillId="0" fontId="5" numFmtId="0" xfId="0" applyBorder="1" applyFont="1"/>
    <xf borderId="95" fillId="0" fontId="5" numFmtId="0" xfId="0" applyBorder="1" applyFont="1"/>
    <xf borderId="90" fillId="15" fontId="78" numFmtId="0" xfId="0" applyAlignment="1" applyBorder="1" applyFont="1">
      <alignment horizontal="center" shrinkToFit="0" vertical="center" wrapText="1"/>
    </xf>
    <xf borderId="90" fillId="0" fontId="79" numFmtId="0" xfId="0" applyAlignment="1" applyBorder="1" applyFont="1">
      <alignment horizontal="center" shrinkToFit="0" vertical="center" wrapText="1"/>
    </xf>
    <xf borderId="90" fillId="0" fontId="79" numFmtId="166" xfId="0" applyAlignment="1" applyBorder="1" applyFont="1" applyNumberFormat="1">
      <alignment horizontal="center" shrinkToFit="0" vertical="center" wrapText="1"/>
    </xf>
    <xf borderId="87" fillId="0" fontId="79" numFmtId="0" xfId="0" applyAlignment="1" applyBorder="1" applyFont="1">
      <alignment horizontal="center" vertical="center"/>
    </xf>
    <xf borderId="89" fillId="0" fontId="78" numFmtId="0" xfId="0" applyAlignment="1" applyBorder="1" applyFont="1">
      <alignment horizontal="center" vertical="center"/>
    </xf>
    <xf borderId="90" fillId="2" fontId="79" numFmtId="168" xfId="0" applyAlignment="1" applyBorder="1" applyFont="1" applyNumberFormat="1">
      <alignment vertical="center"/>
    </xf>
    <xf borderId="96" fillId="3" fontId="79" numFmtId="0" xfId="0" applyAlignment="1" applyBorder="1" applyFont="1">
      <alignment horizontal="center" shrinkToFit="0" vertical="center" wrapText="1"/>
    </xf>
    <xf borderId="96" fillId="0" fontId="79" numFmtId="166" xfId="0" applyAlignment="1" applyBorder="1" applyFont="1" applyNumberFormat="1">
      <alignment horizontal="center" shrinkToFit="0" vertical="center" wrapText="1"/>
    </xf>
    <xf borderId="90" fillId="3" fontId="79" numFmtId="10" xfId="0" applyAlignment="1" applyBorder="1" applyFont="1" applyNumberFormat="1">
      <alignment horizontal="center" vertical="center"/>
    </xf>
    <xf borderId="96" fillId="3" fontId="80" numFmtId="10" xfId="0" applyAlignment="1" applyBorder="1" applyFont="1" applyNumberFormat="1">
      <alignment horizontal="center" shrinkToFit="0" vertical="center" wrapText="1"/>
    </xf>
    <xf borderId="97" fillId="0" fontId="5" numFmtId="0" xfId="0" applyBorder="1" applyFont="1"/>
    <xf borderId="96" fillId="2" fontId="79" numFmtId="49" xfId="0" applyAlignment="1" applyBorder="1" applyFont="1" applyNumberFormat="1">
      <alignment horizontal="center" shrinkToFit="0" vertical="center" wrapText="1"/>
    </xf>
    <xf borderId="90" fillId="2" fontId="79" numFmtId="49" xfId="0" applyAlignment="1" applyBorder="1" applyFont="1" applyNumberFormat="1">
      <alignment horizontal="center" shrinkToFit="0" vertical="center" wrapText="1"/>
    </xf>
    <xf borderId="90" fillId="3" fontId="80" numFmtId="10" xfId="0" applyAlignment="1" applyBorder="1" applyFont="1" applyNumberFormat="1">
      <alignment horizontal="center" shrinkToFit="0" vertical="center" wrapText="1"/>
    </xf>
    <xf borderId="90" fillId="2" fontId="79" numFmtId="49" xfId="0" applyAlignment="1" applyBorder="1" applyFont="1" applyNumberFormat="1">
      <alignment horizontal="center" vertical="center"/>
    </xf>
    <xf borderId="87" fillId="3" fontId="81" numFmtId="10" xfId="0" applyAlignment="1" applyBorder="1" applyFont="1" applyNumberFormat="1">
      <alignment horizontal="center" shrinkToFit="0" vertical="center" wrapText="1"/>
    </xf>
    <xf borderId="92" fillId="3" fontId="78" numFmtId="10" xfId="0" applyAlignment="1" applyBorder="1" applyFont="1" applyNumberFormat="1">
      <alignment horizontal="center" vertical="center"/>
    </xf>
    <xf borderId="90" fillId="2" fontId="78" numFmtId="168" xfId="0" applyAlignment="1" applyBorder="1" applyFont="1" applyNumberFormat="1">
      <alignment vertical="center"/>
    </xf>
    <xf borderId="87" fillId="15" fontId="76" numFmtId="49" xfId="0" applyAlignment="1" applyBorder="1" applyFont="1" applyNumberFormat="1">
      <alignment horizontal="right" vertical="center"/>
    </xf>
    <xf borderId="98" fillId="15" fontId="78" numFmtId="49" xfId="0" applyAlignment="1" applyBorder="1" applyFont="1" applyNumberFormat="1">
      <alignment horizontal="center" vertical="center"/>
    </xf>
    <xf borderId="92" fillId="15" fontId="78" numFmtId="49" xfId="0" applyAlignment="1" applyBorder="1" applyFont="1" applyNumberFormat="1">
      <alignment horizontal="center" vertical="center"/>
    </xf>
    <xf borderId="90" fillId="15" fontId="7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rgb="FFEA9999"/>
          <bgColor rgb="FFEA9999"/>
        </patternFill>
      </fill>
      <border/>
    </dxf>
    <dxf>
      <font>
        <b/>
        <i/>
        <strike/>
        <color rgb="FFFFD965"/>
      </font>
      <fill>
        <patternFill patternType="solid">
          <fgColor rgb="FF2E75B5"/>
          <bgColor rgb="FF2E75B5"/>
        </patternFill>
      </fill>
      <border/>
    </dxf>
    <dxf>
      <font>
        <b/>
        <i/>
        <u/>
        <color rgb="FFFF0000"/>
      </font>
      <fill>
        <patternFill patternType="solid">
          <fgColor rgb="FFFFE598"/>
          <bgColor rgb="FFFFE59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304800</xdr:colOff>
      <xdr:row>2</xdr:row>
      <xdr:rowOff>561975</xdr:rowOff>
    </xdr:from>
    <xdr:ext cx="2895600" cy="1533525"/>
    <xdr:sp>
      <xdr:nvSpPr>
        <xdr:cNvPr id="3" name="Shape 3"/>
        <xdr:cNvSpPr/>
      </xdr:nvSpPr>
      <xdr:spPr>
        <a:xfrm>
          <a:off x="3907725" y="3018000"/>
          <a:ext cx="2876550" cy="1524000"/>
        </a:xfrm>
        <a:prstGeom prst="leftArrow">
          <a:avLst>
            <a:gd fmla="val 50000" name="adj1"/>
            <a:gd fmla="val 50000" name="adj2"/>
          </a:avLst>
        </a:prstGeom>
        <a:solidFill>
          <a:srgbClr val="FFF2CC"/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NHẬP NHỮNG</a:t>
          </a:r>
          <a:r>
            <a:rPr lang="en-US" sz="120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SỐ LIỆU THEO THÔNG TIN TRÊN GIỎ HÀNG </a:t>
          </a:r>
          <a:endParaRPr sz="1200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542925</xdr:colOff>
      <xdr:row>0</xdr:row>
      <xdr:rowOff>266700</xdr:rowOff>
    </xdr:from>
    <xdr:ext cx="13335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304800</xdr:colOff>
      <xdr:row>0</xdr:row>
      <xdr:rowOff>219075</xdr:rowOff>
    </xdr:from>
    <xdr:ext cx="13335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552450</xdr:colOff>
      <xdr:row>0</xdr:row>
      <xdr:rowOff>228600</xdr:rowOff>
    </xdr:from>
    <xdr:ext cx="13335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361950</xdr:colOff>
      <xdr:row>0</xdr:row>
      <xdr:rowOff>152400</xdr:rowOff>
    </xdr:from>
    <xdr:ext cx="133350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0.33"/>
    <col customWidth="1" min="2" max="2" width="28.67"/>
    <col customWidth="1" min="3" max="7" width="8.67"/>
    <col customWidth="1" min="8" max="8" width="11.67"/>
    <col customWidth="1" min="9" max="9" width="19.22"/>
    <col customWidth="1" min="10" max="10" width="8.67"/>
    <col customWidth="1" min="11" max="11" width="12.78"/>
    <col customWidth="1" min="12" max="12" width="14.56"/>
    <col customWidth="1" min="13" max="26" width="8.56"/>
  </cols>
  <sheetData>
    <row r="1" ht="12.75" customHeight="1">
      <c r="A1" s="1"/>
      <c r="B1" s="2"/>
      <c r="C1" s="3"/>
      <c r="D1" s="3"/>
      <c r="E1" s="4"/>
      <c r="F1" s="4"/>
      <c r="G1" s="4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4.5" customHeight="1">
      <c r="A2" s="6" t="s">
        <v>0</v>
      </c>
      <c r="B2" s="7"/>
      <c r="C2" s="3"/>
      <c r="D2" s="3"/>
      <c r="E2" s="4"/>
      <c r="F2" s="4"/>
      <c r="G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9.5" customHeight="1">
      <c r="A3" s="8" t="s">
        <v>1</v>
      </c>
      <c r="B3" s="9" t="s">
        <v>2</v>
      </c>
      <c r="C3" s="3"/>
      <c r="D3" s="10"/>
      <c r="E3" s="4"/>
      <c r="F3" s="4"/>
      <c r="G3" s="4"/>
      <c r="H3" s="11" t="s">
        <v>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4.5" customHeight="1">
      <c r="A4" s="12" t="s">
        <v>4</v>
      </c>
      <c r="B4" s="13" t="s">
        <v>5</v>
      </c>
      <c r="C4" s="3"/>
      <c r="D4" s="10"/>
      <c r="E4" s="4"/>
      <c r="F4" s="4"/>
      <c r="G4" s="4"/>
      <c r="H4" s="14" t="s">
        <v>4</v>
      </c>
      <c r="I4" s="14" t="s">
        <v>6</v>
      </c>
      <c r="J4" s="4"/>
      <c r="K4" s="14" t="s">
        <v>4</v>
      </c>
      <c r="L4" s="14" t="s">
        <v>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4.5" customHeight="1">
      <c r="A5" s="15" t="s">
        <v>8</v>
      </c>
      <c r="B5" s="16">
        <v>54.0</v>
      </c>
      <c r="C5" s="3"/>
      <c r="D5" s="10"/>
      <c r="E5" s="4"/>
      <c r="F5" s="4"/>
      <c r="G5" s="4"/>
      <c r="H5" s="17" t="s">
        <v>9</v>
      </c>
      <c r="I5" s="18" t="s">
        <v>10</v>
      </c>
      <c r="J5" s="4"/>
      <c r="K5" s="17" t="s">
        <v>9</v>
      </c>
      <c r="L5" s="18">
        <v>3.0E8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4.5" customHeight="1">
      <c r="A6" s="15" t="s">
        <v>11</v>
      </c>
      <c r="B6" s="16">
        <v>48.9</v>
      </c>
      <c r="C6" s="3"/>
      <c r="D6" s="10"/>
      <c r="E6" s="4"/>
      <c r="F6" s="4"/>
      <c r="G6" s="4"/>
      <c r="H6" s="17" t="s">
        <v>5</v>
      </c>
      <c r="I6" s="18" t="s">
        <v>10</v>
      </c>
      <c r="J6" s="4"/>
      <c r="K6" s="17" t="s">
        <v>5</v>
      </c>
      <c r="L6" s="18">
        <v>3.0E8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49.5" customHeight="1">
      <c r="A7" s="8" t="s">
        <v>12</v>
      </c>
      <c r="B7" s="19">
        <v>4.107543733E9</v>
      </c>
      <c r="C7" s="3"/>
      <c r="D7" s="10"/>
      <c r="E7" s="4"/>
      <c r="F7" s="4"/>
      <c r="G7" s="4"/>
      <c r="H7" s="17" t="s">
        <v>13</v>
      </c>
      <c r="I7" s="18" t="s">
        <v>14</v>
      </c>
      <c r="J7" s="4"/>
      <c r="K7" s="17" t="s">
        <v>13</v>
      </c>
      <c r="L7" s="18">
        <v>4.5E8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7.5" customHeight="1">
      <c r="A8" s="4"/>
      <c r="B8" s="4"/>
      <c r="C8" s="4"/>
      <c r="D8" s="4"/>
      <c r="E8" s="4"/>
      <c r="F8" s="4"/>
      <c r="G8" s="4"/>
      <c r="H8" s="17" t="s">
        <v>15</v>
      </c>
      <c r="I8" s="18" t="s">
        <v>16</v>
      </c>
      <c r="J8" s="4"/>
      <c r="K8" s="17" t="s">
        <v>15</v>
      </c>
      <c r="L8" s="18">
        <v>5.4E8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20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22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22"/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4"/>
      <c r="C12" s="4"/>
      <c r="D12" s="4"/>
      <c r="E12" s="4"/>
      <c r="F12" s="4"/>
      <c r="G12" s="4"/>
      <c r="H12" s="22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22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22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22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22"/>
      <c r="I16" s="2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22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22"/>
      <c r="I18" s="2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22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22"/>
      <c r="I20" s="2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22"/>
      <c r="I21" s="2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22"/>
      <c r="I22" s="2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22"/>
      <c r="I23" s="2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22"/>
      <c r="I24" s="22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22"/>
      <c r="I25" s="22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22"/>
      <c r="I26" s="2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22"/>
      <c r="I27" s="22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22"/>
      <c r="I28" s="2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22"/>
      <c r="I29" s="2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22"/>
      <c r="I30" s="2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22"/>
      <c r="I31" s="2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22"/>
      <c r="I32" s="2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22"/>
      <c r="I33" s="2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22"/>
      <c r="I34" s="2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22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22"/>
      <c r="I36" s="2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22"/>
      <c r="I37" s="22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22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22"/>
      <c r="I39" s="2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22"/>
      <c r="I40" s="2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22"/>
      <c r="I41" s="2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22"/>
      <c r="I42" s="2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22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22"/>
      <c r="I44" s="2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22"/>
      <c r="I45" s="22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22"/>
      <c r="I46" s="22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22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22"/>
      <c r="I48" s="22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22"/>
      <c r="I49" s="22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22"/>
      <c r="I50" s="2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22"/>
      <c r="I51" s="22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22"/>
      <c r="I52" s="2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22"/>
      <c r="I53" s="2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22"/>
      <c r="I54" s="2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22"/>
      <c r="I55" s="22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22"/>
      <c r="I56" s="22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22"/>
      <c r="I57" s="2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22"/>
      <c r="I58" s="22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22"/>
      <c r="I59" s="22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22"/>
      <c r="I60" s="22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22"/>
      <c r="I61" s="22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22"/>
      <c r="I62" s="22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22"/>
      <c r="I63" s="22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22"/>
      <c r="I64" s="22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22"/>
      <c r="I65" s="22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22"/>
      <c r="I66" s="22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22"/>
      <c r="I67" s="22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22"/>
      <c r="I68" s="2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22"/>
      <c r="I69" s="2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22"/>
      <c r="I70" s="22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22"/>
      <c r="I71" s="22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22"/>
      <c r="I72" s="22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22"/>
      <c r="I73" s="22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22"/>
      <c r="I74" s="22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22"/>
      <c r="I75" s="22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22"/>
      <c r="I76" s="22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22"/>
      <c r="I77" s="22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22"/>
      <c r="I78" s="2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22"/>
      <c r="I79" s="2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22"/>
      <c r="I80" s="2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22"/>
      <c r="I81" s="2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22"/>
      <c r="I82" s="2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22"/>
      <c r="I83" s="2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22"/>
      <c r="I84" s="2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22"/>
      <c r="I85" s="2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22"/>
      <c r="I86" s="2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22"/>
      <c r="I87" s="2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22"/>
      <c r="I88" s="2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22"/>
      <c r="I89" s="2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22"/>
      <c r="I90" s="2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22"/>
      <c r="I91" s="2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22"/>
      <c r="I92" s="2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22"/>
      <c r="I93" s="2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22"/>
      <c r="I94" s="2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22"/>
      <c r="I95" s="2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22"/>
      <c r="I96" s="2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22"/>
      <c r="I97" s="2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22"/>
      <c r="I98" s="2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22"/>
      <c r="I99" s="2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22"/>
      <c r="I100" s="2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22"/>
      <c r="I101" s="2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22"/>
      <c r="I102" s="2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22"/>
      <c r="I103" s="2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22"/>
      <c r="I104" s="2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22"/>
      <c r="I105" s="2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22"/>
      <c r="I106" s="2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22"/>
      <c r="I107" s="2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22"/>
      <c r="I108" s="2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22"/>
      <c r="I109" s="2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22"/>
      <c r="I110" s="2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22"/>
      <c r="I111" s="2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22"/>
      <c r="I112" s="2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22"/>
      <c r="I113" s="2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22"/>
      <c r="I114" s="2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22"/>
      <c r="I115" s="2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22"/>
      <c r="I116" s="2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22"/>
      <c r="I117" s="2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22"/>
      <c r="I118" s="2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22"/>
      <c r="I119" s="2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22"/>
      <c r="I120" s="2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22"/>
      <c r="I121" s="2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22"/>
      <c r="I122" s="2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22"/>
      <c r="I123" s="2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22"/>
      <c r="I124" s="2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22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22"/>
      <c r="I126" s="2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22"/>
      <c r="I127" s="2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22"/>
      <c r="I128" s="2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22"/>
      <c r="I129" s="2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22"/>
      <c r="I130" s="2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22"/>
      <c r="I131" s="2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22"/>
      <c r="I132" s="2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22"/>
      <c r="I133" s="2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22"/>
      <c r="I134" s="2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22"/>
      <c r="I135" s="2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22"/>
      <c r="I136" s="2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22"/>
      <c r="I137" s="2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22"/>
      <c r="I138" s="2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22"/>
      <c r="I139" s="2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22"/>
      <c r="I140" s="2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22"/>
      <c r="I141" s="2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22"/>
      <c r="I142" s="2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22"/>
      <c r="I143" s="2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22"/>
      <c r="I144" s="2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22"/>
      <c r="I145" s="2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22"/>
      <c r="I146" s="2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22"/>
      <c r="I147" s="2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22"/>
      <c r="I148" s="2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22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22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22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22"/>
      <c r="I152" s="2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22"/>
      <c r="I153" s="2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22"/>
      <c r="I154" s="2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22"/>
      <c r="I155" s="2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22"/>
      <c r="I156" s="2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22"/>
      <c r="I157" s="2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22"/>
      <c r="I158" s="2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22"/>
      <c r="I159" s="2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22"/>
      <c r="I160" s="2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22"/>
      <c r="I161" s="2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22"/>
      <c r="I162" s="2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22"/>
      <c r="I163" s="2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22"/>
      <c r="I164" s="2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22"/>
      <c r="I165" s="2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22"/>
      <c r="I166" s="2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22"/>
      <c r="I167" s="2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22"/>
      <c r="I168" s="2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22"/>
      <c r="I169" s="2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22"/>
      <c r="I170" s="2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22"/>
      <c r="I171" s="2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22"/>
      <c r="I172" s="2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22"/>
      <c r="I173" s="2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22"/>
      <c r="I174" s="2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22"/>
      <c r="I175" s="2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22"/>
      <c r="I176" s="2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22"/>
      <c r="I177" s="2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22"/>
      <c r="I178" s="2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22"/>
      <c r="I179" s="2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22"/>
      <c r="I180" s="2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22"/>
      <c r="I181" s="2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22"/>
      <c r="I182" s="2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22"/>
      <c r="I183" s="2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22"/>
      <c r="I184" s="2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22"/>
      <c r="I185" s="2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22"/>
      <c r="I186" s="2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22"/>
      <c r="I187" s="2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22"/>
      <c r="I188" s="2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22"/>
      <c r="I189" s="2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22"/>
      <c r="I190" s="2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22"/>
      <c r="I191" s="2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22"/>
      <c r="I192" s="2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22"/>
      <c r="I193" s="2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22"/>
      <c r="I194" s="2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22"/>
      <c r="I195" s="2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22"/>
      <c r="I196" s="2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22"/>
      <c r="I197" s="2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22"/>
      <c r="I198" s="2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22"/>
      <c r="I199" s="2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22"/>
      <c r="I200" s="2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22"/>
      <c r="I201" s="2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22"/>
      <c r="I202" s="2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22"/>
      <c r="I203" s="2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22"/>
      <c r="I204" s="2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22"/>
      <c r="I205" s="2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22"/>
      <c r="I206" s="2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22"/>
      <c r="I207" s="2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22"/>
      <c r="I208" s="2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22"/>
      <c r="I209" s="2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22"/>
      <c r="I210" s="2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22"/>
      <c r="I211" s="2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22"/>
      <c r="I212" s="2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22"/>
      <c r="I213" s="2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22"/>
      <c r="I214" s="2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22"/>
      <c r="I215" s="2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22"/>
      <c r="I216" s="2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22"/>
      <c r="I217" s="2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22"/>
      <c r="I218" s="2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22"/>
      <c r="I219" s="2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22"/>
      <c r="I220" s="2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2:B2"/>
    <mergeCell ref="H3:L3"/>
  </mergeCells>
  <dataValidations>
    <dataValidation type="list" allowBlank="1" showErrorMessage="1" sqref="B4">
      <formula1>"STUDIO,1PN+1,2PN,2PN+1,3PN"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54.0"/>
    <col customWidth="1" min="3" max="3" width="17.56"/>
    <col customWidth="1" min="4" max="4" width="17.78"/>
    <col customWidth="1" min="5" max="5" width="21.44"/>
    <col customWidth="1" min="6" max="6" width="22.11"/>
    <col customWidth="1" min="7" max="9" width="12.56"/>
    <col customWidth="1" min="10" max="26" width="11.0"/>
  </cols>
  <sheetData>
    <row r="1" ht="55.5" customHeight="1">
      <c r="A1" s="23"/>
      <c r="B1" s="24" t="s">
        <v>17</v>
      </c>
      <c r="G1" s="25"/>
      <c r="H1" s="25"/>
      <c r="I1" s="25"/>
      <c r="J1" s="26"/>
      <c r="K1" s="26"/>
      <c r="L1" s="26"/>
      <c r="M1" s="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8.25" customHeight="1">
      <c r="A2" s="23"/>
      <c r="B2" s="27" t="s">
        <v>18</v>
      </c>
      <c r="G2" s="25"/>
      <c r="H2" s="25"/>
      <c r="I2" s="25"/>
      <c r="J2" s="26"/>
      <c r="K2" s="26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39.0" customHeight="1">
      <c r="A3" s="23"/>
      <c r="B3" s="28" t="str">
        <f>"Mã sản phẩm: "&amp;B11</f>
        <v>Mã sản phẩm: BE516.13</v>
      </c>
      <c r="C3" s="29"/>
      <c r="D3" s="29"/>
      <c r="E3" s="29"/>
      <c r="F3" s="30"/>
      <c r="G3" s="25"/>
      <c r="H3" s="25"/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0.5" customHeight="1">
      <c r="A4" s="23"/>
      <c r="B4" s="23"/>
      <c r="C4" s="31"/>
      <c r="D4" s="31"/>
      <c r="E4" s="31"/>
      <c r="F4" s="31"/>
      <c r="G4" s="25"/>
      <c r="H4" s="25"/>
      <c r="I4" s="25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45.0" customHeight="1">
      <c r="A5" s="23"/>
      <c r="B5" s="32" t="s">
        <v>19</v>
      </c>
      <c r="C5" s="29"/>
      <c r="D5" s="29"/>
      <c r="E5" s="29"/>
      <c r="F5" s="30"/>
      <c r="G5" s="25"/>
      <c r="H5" s="25"/>
      <c r="I5" s="25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6.5" customHeight="1">
      <c r="A6" s="23"/>
      <c r="B6" s="33" t="s">
        <v>20</v>
      </c>
      <c r="C6" s="34"/>
      <c r="D6" s="34"/>
      <c r="E6" s="34"/>
      <c r="F6" s="35"/>
      <c r="G6" s="25"/>
      <c r="H6" s="25"/>
      <c r="I6" s="2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0.5" customHeight="1">
      <c r="A7" s="36"/>
      <c r="B7" s="37"/>
      <c r="C7" s="37"/>
      <c r="D7" s="37"/>
      <c r="E7" s="37"/>
      <c r="F7" s="38"/>
      <c r="G7" s="25"/>
      <c r="H7" s="25"/>
      <c r="I7" s="2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9.0" customHeight="1">
      <c r="A8" s="36"/>
      <c r="B8" s="36"/>
      <c r="C8" s="36"/>
      <c r="D8" s="37"/>
      <c r="E8" s="37"/>
      <c r="F8" s="38"/>
      <c r="G8" s="25"/>
      <c r="H8" s="25"/>
      <c r="I8" s="2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42.0" customHeight="1">
      <c r="A9" s="36"/>
      <c r="B9" s="39" t="s">
        <v>21</v>
      </c>
      <c r="C9" s="29"/>
      <c r="D9" s="29"/>
      <c r="E9" s="29"/>
      <c r="F9" s="40"/>
      <c r="G9" s="25"/>
      <c r="H9" s="25"/>
      <c r="I9" s="2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39.75" customHeight="1">
      <c r="A10" s="41"/>
      <c r="B10" s="42" t="s">
        <v>22</v>
      </c>
      <c r="C10" s="42" t="s">
        <v>23</v>
      </c>
      <c r="D10" s="42" t="s">
        <v>24</v>
      </c>
      <c r="E10" s="42" t="s">
        <v>25</v>
      </c>
      <c r="F10" s="42" t="s">
        <v>26</v>
      </c>
      <c r="G10" s="41"/>
      <c r="H10" s="25"/>
      <c r="I10" s="25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24.75" customHeight="1">
      <c r="A11" s="36"/>
      <c r="B11" s="43" t="str">
        <f>'NHẬP LIỆU'!$B$3</f>
        <v>BE516.13</v>
      </c>
      <c r="C11" s="43" t="str">
        <f>'NHẬP LIỆU'!$B$4</f>
        <v>1PN+1</v>
      </c>
      <c r="D11" s="44">
        <f>'NHẬP LIỆU'!$B$5</f>
        <v>54</v>
      </c>
      <c r="E11" s="44">
        <f>'NHẬP LIỆU'!$B$6</f>
        <v>48.9</v>
      </c>
      <c r="F11" s="45">
        <f>TODAY()</f>
        <v>45630</v>
      </c>
      <c r="G11" s="36"/>
      <c r="H11" s="25"/>
      <c r="I11" s="2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42.0" customHeight="1">
      <c r="A12" s="36"/>
      <c r="B12" s="46" t="s">
        <v>27</v>
      </c>
      <c r="C12" s="47"/>
      <c r="D12" s="47"/>
      <c r="E12" s="47"/>
      <c r="F12" s="48"/>
      <c r="G12" s="25"/>
      <c r="H12" s="25"/>
      <c r="I12" s="2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39.75" customHeight="1">
      <c r="A13" s="36"/>
      <c r="B13" s="42" t="s">
        <v>28</v>
      </c>
      <c r="C13" s="42" t="s">
        <v>29</v>
      </c>
      <c r="D13" s="42" t="s">
        <v>30</v>
      </c>
      <c r="E13" s="42" t="s">
        <v>31</v>
      </c>
      <c r="F13" s="42" t="s">
        <v>32</v>
      </c>
      <c r="G13" s="36"/>
      <c r="H13" s="25"/>
      <c r="I13" s="2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42.75" customHeight="1">
      <c r="A14" s="36"/>
      <c r="B14" s="49" t="s">
        <v>33</v>
      </c>
      <c r="C14" s="50"/>
      <c r="D14" s="51"/>
      <c r="E14" s="52"/>
      <c r="F14" s="53">
        <f>'NHẬP LIỆU'!$B$7</f>
        <v>4107543733</v>
      </c>
      <c r="G14" s="25"/>
      <c r="H14" s="25"/>
      <c r="I14" s="2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24.75" customHeight="1">
      <c r="A15" s="36"/>
      <c r="B15" s="54" t="s">
        <v>34</v>
      </c>
      <c r="C15" s="55" t="s">
        <v>35</v>
      </c>
      <c r="D15" s="56">
        <f>IF(C15="CÓ",VLOOKUP($C$11,'NHẬP LIỆU'!K4:L8,2,0),"")</f>
        <v>300000000</v>
      </c>
      <c r="E15" s="57" t="str">
        <f>IF(C15="CÓ","CÓ","KHÔNG")</f>
        <v>CÓ</v>
      </c>
      <c r="F15" s="58">
        <f>D15</f>
        <v>300000000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4.75" customHeight="1">
      <c r="A16" s="36"/>
      <c r="B16" s="54" t="s">
        <v>36</v>
      </c>
      <c r="C16" s="59" t="s">
        <v>37</v>
      </c>
      <c r="D16" s="60">
        <f>IF(C16="GOLD",1%/2,IF(C16="PLATINUM",1.3%/2,IF(C16="DIAMOND",1.7%/2,0)))</f>
        <v>0.005</v>
      </c>
      <c r="E16" s="57" t="str">
        <f>IF(C16="KHÔNG","KHÔNG","CÓ")</f>
        <v>CÓ</v>
      </c>
      <c r="F16" s="58">
        <f>IF(E16="CÓ",D16*($F$14-F15),0)</f>
        <v>19037718.67</v>
      </c>
      <c r="G16" s="36"/>
      <c r="H16" s="25"/>
      <c r="I16" s="2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4.75" customHeight="1">
      <c r="A17" s="36"/>
      <c r="B17" s="54" t="s">
        <v>38</v>
      </c>
      <c r="C17" s="55" t="str">
        <f>C16</f>
        <v>GOLD</v>
      </c>
      <c r="D17" s="56">
        <f>D16*(F22+F23)</f>
        <v>19100037.21</v>
      </c>
      <c r="E17" s="57" t="s">
        <v>39</v>
      </c>
      <c r="F17" s="58">
        <f>IF(E17="CÓ",D17*($F$14-F15-F16),0)</f>
        <v>0</v>
      </c>
      <c r="G17" s="36"/>
      <c r="H17" s="61"/>
      <c r="I17" s="62"/>
      <c r="J17" s="62"/>
      <c r="K17" s="22"/>
      <c r="L17" s="22"/>
      <c r="M17" s="22"/>
      <c r="N17" s="5"/>
      <c r="O17" s="5"/>
      <c r="P17" s="63"/>
      <c r="Q17" s="5"/>
      <c r="R17" s="5"/>
      <c r="S17" s="5"/>
      <c r="T17" s="5"/>
      <c r="U17" s="5"/>
      <c r="V17" s="5"/>
      <c r="W17" s="22"/>
      <c r="X17" s="22"/>
      <c r="Y17" s="22"/>
      <c r="Z17" s="22"/>
    </row>
    <row r="18" ht="24.75" customHeight="1">
      <c r="A18" s="36"/>
      <c r="B18" s="54" t="s">
        <v>40</v>
      </c>
      <c r="C18" s="55" t="s">
        <v>35</v>
      </c>
      <c r="D18" s="60">
        <f>IF(E18="CÓ",5.5%,"")</f>
        <v>0.055</v>
      </c>
      <c r="E18" s="57" t="str">
        <f>IF(C18="CÓ","CÓ","KHÔNG")</f>
        <v>CÓ</v>
      </c>
      <c r="F18" s="58">
        <f>IF(E18="CÓ",D18*($F$14-SUM(F15:F17)),0)</f>
        <v>208367830.8</v>
      </c>
      <c r="G18" s="36"/>
      <c r="H18" s="25"/>
      <c r="I18" s="2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4.75" customHeight="1">
      <c r="A19" s="36"/>
      <c r="B19" s="64" t="s">
        <v>41</v>
      </c>
      <c r="C19" s="65" t="s">
        <v>35</v>
      </c>
      <c r="D19" s="60">
        <f>IF(AND(C19="CÓ",(MONTH(F11)=12)),3%,0)</f>
        <v>0.03</v>
      </c>
      <c r="E19" s="66" t="str">
        <f>IF(C19="KHÔNG","KHÔNG","CÓ")</f>
        <v>CÓ</v>
      </c>
      <c r="F19" s="58">
        <f>IF(E19="CÓ",D19*($F$14-SUM(F15:F18)),0)</f>
        <v>107404145.5</v>
      </c>
      <c r="G19" s="36"/>
      <c r="H19" s="25"/>
      <c r="I19" s="2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75" customHeight="1">
      <c r="A20" s="36"/>
      <c r="B20" s="54" t="s">
        <v>42</v>
      </c>
      <c r="C20" s="67" t="s">
        <v>35</v>
      </c>
      <c r="D20" s="68" t="str">
        <f>IF(C20="CÓ",VLOOKUP($C$11,'NHẬP LIỆU'!$H$4:$I$8,2,0),"")</f>
        <v>1 suất học bổng</v>
      </c>
      <c r="E20" s="57" t="s">
        <v>39</v>
      </c>
      <c r="F20" s="58">
        <f>IF(E20="CÓ",D20*($F$14-SUM(F15:F19)),0)</f>
        <v>0</v>
      </c>
      <c r="G20" s="36"/>
      <c r="H20" s="25"/>
      <c r="I20" s="2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42.75" customHeight="1">
      <c r="A21" s="36"/>
      <c r="B21" s="69" t="s">
        <v>43</v>
      </c>
      <c r="C21" s="67" t="str">
        <f>IF(C11="STUDIO","KHÔNG","CÓ")</f>
        <v>CÓ</v>
      </c>
      <c r="D21" s="70" t="str">
        <f>IF(C21="CÓ","ĐƯỢC TẶNG","")</f>
        <v>ĐƯỢC TẶNG</v>
      </c>
      <c r="E21" s="57" t="s">
        <v>39</v>
      </c>
      <c r="F21" s="58">
        <f>IF(E21="CÓ",D21*($F$14-SUM(F15:F20)),0)</f>
        <v>0</v>
      </c>
      <c r="G21" s="36"/>
      <c r="H21" s="25"/>
      <c r="I21" s="2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39.75" customHeight="1">
      <c r="A22" s="36"/>
      <c r="B22" s="71" t="s">
        <v>44</v>
      </c>
      <c r="C22" s="72"/>
      <c r="D22" s="73"/>
      <c r="E22" s="74"/>
      <c r="F22" s="75">
        <f>F14-SUM(F15:F21)</f>
        <v>3472734038</v>
      </c>
      <c r="G22" s="36"/>
      <c r="H22" s="25"/>
      <c r="I22" s="2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24.75" customHeight="1">
      <c r="A23" s="36"/>
      <c r="B23" s="76" t="s">
        <v>45</v>
      </c>
      <c r="C23" s="77"/>
      <c r="D23" s="78"/>
      <c r="E23" s="79">
        <v>0.1</v>
      </c>
      <c r="F23" s="80">
        <f>F22*10%</f>
        <v>347273403.8</v>
      </c>
      <c r="G23" s="36"/>
      <c r="H23" s="25"/>
      <c r="I23" s="2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39.75" customHeight="1">
      <c r="A24" s="36"/>
      <c r="B24" s="81" t="s">
        <v>46</v>
      </c>
      <c r="C24" s="77"/>
      <c r="D24" s="82"/>
      <c r="E24" s="83"/>
      <c r="F24" s="80">
        <f>F22+F23</f>
        <v>3820007442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24.75" customHeight="1">
      <c r="A25" s="36"/>
      <c r="B25" s="76" t="s">
        <v>47</v>
      </c>
      <c r="C25" s="77"/>
      <c r="D25" s="78"/>
      <c r="E25" s="79">
        <v>0.02</v>
      </c>
      <c r="F25" s="80">
        <f>F22*E25</f>
        <v>69454680.76</v>
      </c>
      <c r="G25" s="36"/>
      <c r="H25" s="25"/>
      <c r="I25" s="2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39.75" customHeight="1">
      <c r="A26" s="36"/>
      <c r="B26" s="81" t="s">
        <v>48</v>
      </c>
      <c r="C26" s="77"/>
      <c r="D26" s="82"/>
      <c r="E26" s="84"/>
      <c r="F26" s="85">
        <f>ROUND(SUM(F24:F25),0)</f>
        <v>3889462123</v>
      </c>
      <c r="G26" s="36"/>
      <c r="H26" s="25"/>
      <c r="I26" s="2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4.75" customHeight="1">
      <c r="A27" s="36"/>
      <c r="B27" s="36"/>
      <c r="C27" s="36"/>
      <c r="D27" s="36"/>
      <c r="E27" s="36"/>
      <c r="F27" s="36"/>
      <c r="G27" s="25"/>
      <c r="H27" s="25"/>
      <c r="I27" s="2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42.0" customHeight="1">
      <c r="A28" s="36"/>
      <c r="B28" s="86" t="s">
        <v>49</v>
      </c>
      <c r="C28" s="77"/>
      <c r="D28" s="77"/>
      <c r="E28" s="77"/>
      <c r="F28" s="78"/>
      <c r="G28" s="25"/>
      <c r="H28" s="25"/>
      <c r="I28" s="2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39.75" customHeight="1">
      <c r="A29" s="36"/>
      <c r="B29" s="87" t="s">
        <v>50</v>
      </c>
      <c r="C29" s="87" t="s">
        <v>51</v>
      </c>
      <c r="D29" s="87" t="s">
        <v>52</v>
      </c>
      <c r="E29" s="87" t="s">
        <v>53</v>
      </c>
      <c r="F29" s="87" t="s">
        <v>54</v>
      </c>
      <c r="G29" s="25"/>
      <c r="H29" s="25"/>
      <c r="I29" s="2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30.0" customHeight="1">
      <c r="A30" s="36"/>
      <c r="B30" s="88" t="s">
        <v>55</v>
      </c>
      <c r="C30" s="89">
        <f>F11</f>
        <v>45630</v>
      </c>
      <c r="D30" s="90"/>
      <c r="E30" s="91"/>
      <c r="F30" s="92">
        <v>1.0E8</v>
      </c>
      <c r="G30" s="25"/>
      <c r="H30" s="25"/>
      <c r="I30" s="2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30.0" customHeight="1">
      <c r="A31" s="36"/>
      <c r="B31" s="93" t="s">
        <v>56</v>
      </c>
      <c r="C31" s="94">
        <f>$C$30+10</f>
        <v>45640</v>
      </c>
      <c r="D31" s="95">
        <v>0.15</v>
      </c>
      <c r="E31" s="96" t="s">
        <v>57</v>
      </c>
      <c r="F31" s="92">
        <f>D31*1.1*F14-F30</f>
        <v>577744715.9</v>
      </c>
      <c r="G31" s="25"/>
      <c r="H31" s="25"/>
      <c r="I31" s="2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30.0" customHeight="1">
      <c r="A32" s="36"/>
      <c r="B32" s="97"/>
      <c r="C32" s="97"/>
      <c r="D32" s="95">
        <v>0.05</v>
      </c>
      <c r="E32" s="97"/>
      <c r="F32" s="92">
        <f>D32*F14</f>
        <v>205377186.7</v>
      </c>
      <c r="G32" s="25"/>
      <c r="H32" s="25"/>
      <c r="I32" s="2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69.0" customHeight="1">
      <c r="A33" s="36"/>
      <c r="B33" s="98" t="s">
        <v>58</v>
      </c>
      <c r="C33" s="89">
        <f>$C$30+40</f>
        <v>45670</v>
      </c>
      <c r="D33" s="95">
        <v>0.15</v>
      </c>
      <c r="E33" s="99" t="s">
        <v>59</v>
      </c>
      <c r="F33" s="92">
        <f>15%*F24-(SUM(F30:F32)-15%*F24-5%*F22)</f>
        <v>436517031.9</v>
      </c>
      <c r="G33" s="25"/>
      <c r="H33" s="25"/>
      <c r="I33" s="2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30.0" customHeight="1">
      <c r="A34" s="36"/>
      <c r="B34" s="98" t="s">
        <v>60</v>
      </c>
      <c r="C34" s="89">
        <f>$C$30+70</f>
        <v>45700</v>
      </c>
      <c r="D34" s="95">
        <v>0.2</v>
      </c>
      <c r="E34" s="99" t="s">
        <v>61</v>
      </c>
      <c r="F34" s="92">
        <f>D34*F24</f>
        <v>764001488.4</v>
      </c>
      <c r="G34" s="25"/>
      <c r="H34" s="25"/>
      <c r="I34" s="2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30.0" customHeight="1">
      <c r="A35" s="36"/>
      <c r="B35" s="98" t="s">
        <v>62</v>
      </c>
      <c r="C35" s="89">
        <f>$C$30+100</f>
        <v>45730</v>
      </c>
      <c r="D35" s="95">
        <v>0.2</v>
      </c>
      <c r="E35" s="99" t="s">
        <v>61</v>
      </c>
      <c r="F35" s="92">
        <f>D35*F24</f>
        <v>764001488.4</v>
      </c>
      <c r="G35" s="25"/>
      <c r="H35" s="25"/>
      <c r="I35" s="2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30.0" customHeight="1">
      <c r="A36" s="36"/>
      <c r="B36" s="100" t="s">
        <v>63</v>
      </c>
      <c r="C36" s="101"/>
      <c r="D36" s="95">
        <v>0.25</v>
      </c>
      <c r="E36" s="96" t="s">
        <v>64</v>
      </c>
      <c r="F36" s="92">
        <f>25%*F24</f>
        <v>955001860.5</v>
      </c>
      <c r="G36" s="25"/>
      <c r="H36" s="25"/>
      <c r="I36" s="2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30.0" customHeight="1">
      <c r="A37" s="36"/>
      <c r="B37" s="102"/>
      <c r="C37" s="103">
        <f>$C$30+130</f>
        <v>45760</v>
      </c>
      <c r="D37" s="95">
        <v>0.02</v>
      </c>
      <c r="E37" s="102"/>
      <c r="F37" s="92">
        <f>F25</f>
        <v>69454680.76</v>
      </c>
      <c r="G37" s="25"/>
      <c r="H37" s="25"/>
      <c r="I37" s="2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30.0" customHeight="1">
      <c r="A38" s="36"/>
      <c r="B38" s="97"/>
      <c r="C38" s="104"/>
      <c r="D38" s="95">
        <v>0.05</v>
      </c>
      <c r="E38" s="97"/>
      <c r="F38" s="92">
        <f>D38*F23</f>
        <v>17363670.19</v>
      </c>
      <c r="G38" s="25"/>
      <c r="H38" s="25"/>
      <c r="I38" s="2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30.0" customHeight="1">
      <c r="A39" s="36"/>
      <c r="B39" s="105" t="s">
        <v>65</v>
      </c>
      <c r="C39" s="106" t="s">
        <v>66</v>
      </c>
      <c r="D39" s="107"/>
      <c r="E39" s="108"/>
      <c r="F39" s="109">
        <v>0.0</v>
      </c>
      <c r="G39" s="25"/>
      <c r="H39" s="25"/>
      <c r="I39" s="2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39.75" customHeight="1">
      <c r="A40" s="36"/>
      <c r="B40" s="110" t="s">
        <v>67</v>
      </c>
      <c r="C40" s="111"/>
      <c r="D40" s="112"/>
      <c r="E40" s="113"/>
      <c r="F40" s="114">
        <f>ROUND(SUM(F30:F39),0)</f>
        <v>3889462123</v>
      </c>
      <c r="G40" s="25"/>
      <c r="H40" s="25"/>
      <c r="I40" s="2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39.75" customHeight="1">
      <c r="A41" s="36"/>
      <c r="B41" s="115"/>
      <c r="C41" s="115"/>
      <c r="D41" s="115"/>
      <c r="E41" s="115"/>
      <c r="F41" s="116"/>
      <c r="G41" s="25"/>
      <c r="H41" s="25"/>
      <c r="I41" s="2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39.75" customHeight="1">
      <c r="A42" s="36"/>
      <c r="B42" s="117" t="s">
        <v>68</v>
      </c>
      <c r="C42" s="118"/>
      <c r="D42" s="118"/>
      <c r="E42" s="118"/>
      <c r="F42" s="119"/>
      <c r="G42" s="115"/>
      <c r="H42" s="115"/>
      <c r="I42" s="11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39.75" customHeight="1">
      <c r="A43" s="36"/>
      <c r="B43" s="120" t="s">
        <v>69</v>
      </c>
      <c r="C43" s="118"/>
      <c r="D43" s="119"/>
      <c r="E43" s="121" t="s">
        <v>70</v>
      </c>
      <c r="F43" s="121" t="s">
        <v>71</v>
      </c>
      <c r="G43" s="115"/>
      <c r="H43" s="115"/>
      <c r="I43" s="11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39.75" customHeight="1">
      <c r="A44" s="36"/>
      <c r="B44" s="122" t="s">
        <v>72</v>
      </c>
      <c r="C44" s="118"/>
      <c r="D44" s="119"/>
      <c r="E44" s="123">
        <f>F40</f>
        <v>3889462123</v>
      </c>
      <c r="F44" s="124">
        <f>$C$37</f>
        <v>45760</v>
      </c>
      <c r="G44" s="115"/>
      <c r="H44" s="115"/>
      <c r="I44" s="11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39.75" customHeight="1">
      <c r="A45" s="36"/>
      <c r="B45" s="122" t="s">
        <v>73</v>
      </c>
      <c r="C45" s="118"/>
      <c r="D45" s="119"/>
      <c r="E45" s="123">
        <f>'PTTT GIAN'!$F$47</f>
        <v>4115832934</v>
      </c>
      <c r="F45" s="124" t="str">
        <f>'PTTT GIAN'!$C$44</f>
        <v>15/09/2026</v>
      </c>
      <c r="G45" s="115"/>
      <c r="H45" s="115"/>
      <c r="I45" s="11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39.75" customHeight="1">
      <c r="A46" s="36"/>
      <c r="B46" s="125" t="s">
        <v>74</v>
      </c>
      <c r="C46" s="118"/>
      <c r="D46" s="119"/>
      <c r="E46" s="123">
        <f>'PTTT Vay'!$G$39</f>
        <v>4115832934</v>
      </c>
      <c r="F46" s="124">
        <f>'PTTT Vay'!$C$35</f>
        <v>45760</v>
      </c>
      <c r="G46" s="115"/>
      <c r="H46" s="115"/>
      <c r="I46" s="115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39.75" customHeight="1">
      <c r="A47" s="36"/>
      <c r="B47" s="122" t="s">
        <v>75</v>
      </c>
      <c r="C47" s="118"/>
      <c r="D47" s="119"/>
      <c r="E47" s="123">
        <f>'PTTT Nhanh'!$F$37</f>
        <v>3663091311</v>
      </c>
      <c r="F47" s="124">
        <f>'PTTT Nhanh'!$C$35</f>
        <v>45675</v>
      </c>
      <c r="G47" s="115"/>
      <c r="H47" s="115"/>
      <c r="I47" s="11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A48" s="36"/>
      <c r="B48" s="115"/>
      <c r="C48" s="115"/>
      <c r="D48" s="115"/>
      <c r="E48" s="115"/>
      <c r="F48" s="115"/>
      <c r="G48" s="115"/>
      <c r="H48" s="115"/>
      <c r="I48" s="115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2.75" customHeight="1">
      <c r="A49" s="36"/>
      <c r="B49" s="115"/>
      <c r="C49" s="115"/>
      <c r="D49" s="115"/>
      <c r="E49" s="115"/>
      <c r="F49" s="115"/>
      <c r="G49" s="115"/>
      <c r="H49" s="115"/>
      <c r="I49" s="115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2.75" customHeight="1">
      <c r="A50" s="36"/>
      <c r="B50" s="115"/>
      <c r="C50" s="115"/>
      <c r="D50" s="115"/>
      <c r="E50" s="115"/>
      <c r="F50" s="115"/>
      <c r="G50" s="115"/>
      <c r="H50" s="115"/>
      <c r="I50" s="115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2.75" customHeight="1">
      <c r="A51" s="36"/>
      <c r="B51" s="115"/>
      <c r="C51" s="115"/>
      <c r="D51" s="115"/>
      <c r="E51" s="115"/>
      <c r="F51" s="115"/>
      <c r="G51" s="115"/>
      <c r="H51" s="115"/>
      <c r="I51" s="11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2.75" customHeight="1">
      <c r="A52" s="36"/>
      <c r="B52" s="115"/>
      <c r="C52" s="115"/>
      <c r="D52" s="115"/>
      <c r="E52" s="115"/>
      <c r="F52" s="115"/>
      <c r="G52" s="115"/>
      <c r="H52" s="115"/>
      <c r="I52" s="115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2.75" customHeight="1">
      <c r="A53" s="36"/>
      <c r="B53" s="115"/>
      <c r="C53" s="115"/>
      <c r="D53" s="115"/>
      <c r="E53" s="115"/>
      <c r="F53" s="115"/>
      <c r="G53" s="115"/>
      <c r="H53" s="115"/>
      <c r="I53" s="11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2.75" customHeight="1">
      <c r="A54" s="36"/>
      <c r="B54" s="115"/>
      <c r="C54" s="115"/>
      <c r="D54" s="115"/>
      <c r="E54" s="115"/>
      <c r="F54" s="115"/>
      <c r="G54" s="115"/>
      <c r="H54" s="115"/>
      <c r="I54" s="115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2.75" customHeight="1">
      <c r="A55" s="36"/>
      <c r="B55" s="115"/>
      <c r="C55" s="115"/>
      <c r="D55" s="115"/>
      <c r="E55" s="115"/>
      <c r="F55" s="115"/>
      <c r="G55" s="115"/>
      <c r="H55" s="115"/>
      <c r="I55" s="11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2.75" customHeight="1">
      <c r="A56" s="36"/>
      <c r="B56" s="115"/>
      <c r="C56" s="115"/>
      <c r="D56" s="115"/>
      <c r="E56" s="115"/>
      <c r="F56" s="115"/>
      <c r="G56" s="115"/>
      <c r="H56" s="115"/>
      <c r="I56" s="11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2.75" customHeight="1">
      <c r="A57" s="36"/>
      <c r="B57" s="115"/>
      <c r="C57" s="115"/>
      <c r="D57" s="115"/>
      <c r="E57" s="115"/>
      <c r="F57" s="115"/>
      <c r="G57" s="115"/>
      <c r="H57" s="115"/>
      <c r="I57" s="115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2.75" customHeight="1">
      <c r="A58" s="36"/>
      <c r="B58" s="115"/>
      <c r="C58" s="115"/>
      <c r="D58" s="115"/>
      <c r="E58" s="115"/>
      <c r="F58" s="115"/>
      <c r="G58" s="115"/>
      <c r="H58" s="115"/>
      <c r="I58" s="11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2.75" customHeight="1">
      <c r="A59" s="36"/>
      <c r="B59" s="115"/>
      <c r="C59" s="115"/>
      <c r="D59" s="115"/>
      <c r="E59" s="115"/>
      <c r="F59" s="115"/>
      <c r="G59" s="115"/>
      <c r="H59" s="115"/>
      <c r="I59" s="115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2.75" customHeight="1">
      <c r="A60" s="36"/>
      <c r="B60" s="115"/>
      <c r="C60" s="115"/>
      <c r="D60" s="115"/>
      <c r="E60" s="115"/>
      <c r="F60" s="115"/>
      <c r="G60" s="115"/>
      <c r="H60" s="115"/>
      <c r="I60" s="115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2.75" customHeight="1">
      <c r="A61" s="36"/>
      <c r="B61" s="115"/>
      <c r="C61" s="115"/>
      <c r="D61" s="115"/>
      <c r="E61" s="115"/>
      <c r="F61" s="115"/>
      <c r="G61" s="115"/>
      <c r="H61" s="115"/>
      <c r="I61" s="115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2.75" customHeight="1">
      <c r="A62" s="36"/>
      <c r="B62" s="115"/>
      <c r="C62" s="115"/>
      <c r="D62" s="115"/>
      <c r="E62" s="115"/>
      <c r="F62" s="115"/>
      <c r="G62" s="115"/>
      <c r="H62" s="115"/>
      <c r="I62" s="115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2.75" customHeight="1">
      <c r="A63" s="36"/>
      <c r="B63" s="115"/>
      <c r="C63" s="115"/>
      <c r="D63" s="115"/>
      <c r="E63" s="115"/>
      <c r="F63" s="115"/>
      <c r="G63" s="115"/>
      <c r="H63" s="115"/>
      <c r="I63" s="115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2.75" customHeight="1">
      <c r="A64" s="36"/>
      <c r="B64" s="115"/>
      <c r="C64" s="115"/>
      <c r="D64" s="115"/>
      <c r="E64" s="115"/>
      <c r="F64" s="115"/>
      <c r="G64" s="115"/>
      <c r="H64" s="115"/>
      <c r="I64" s="11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2.75" customHeight="1">
      <c r="A65" s="36"/>
      <c r="B65" s="115"/>
      <c r="C65" s="115"/>
      <c r="D65" s="115"/>
      <c r="E65" s="115"/>
      <c r="F65" s="115"/>
      <c r="G65" s="115"/>
      <c r="H65" s="115"/>
      <c r="I65" s="11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2.75" customHeight="1">
      <c r="A66" s="36"/>
      <c r="B66" s="115"/>
      <c r="C66" s="115"/>
      <c r="D66" s="115"/>
      <c r="E66" s="115"/>
      <c r="F66" s="115"/>
      <c r="G66" s="115"/>
      <c r="H66" s="115"/>
      <c r="I66" s="115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2.75" customHeight="1">
      <c r="A67" s="36"/>
      <c r="B67" s="115"/>
      <c r="C67" s="115"/>
      <c r="D67" s="115"/>
      <c r="E67" s="115"/>
      <c r="F67" s="115"/>
      <c r="G67" s="115"/>
      <c r="H67" s="115"/>
      <c r="I67" s="115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36"/>
      <c r="B68" s="115"/>
      <c r="C68" s="115"/>
      <c r="D68" s="115"/>
      <c r="E68" s="115"/>
      <c r="F68" s="115"/>
      <c r="G68" s="115"/>
      <c r="H68" s="115"/>
      <c r="I68" s="115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75" customHeight="1">
      <c r="A69" s="36"/>
      <c r="B69" s="115"/>
      <c r="C69" s="115"/>
      <c r="D69" s="115"/>
      <c r="E69" s="115"/>
      <c r="F69" s="115"/>
      <c r="G69" s="115"/>
      <c r="H69" s="115"/>
      <c r="I69" s="115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2.75" customHeight="1">
      <c r="A70" s="36"/>
      <c r="B70" s="115"/>
      <c r="C70" s="115"/>
      <c r="D70" s="115"/>
      <c r="E70" s="115"/>
      <c r="F70" s="115"/>
      <c r="G70" s="115"/>
      <c r="H70" s="115"/>
      <c r="I70" s="115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2.75" customHeight="1">
      <c r="A71" s="36"/>
      <c r="B71" s="115"/>
      <c r="C71" s="115"/>
      <c r="D71" s="115"/>
      <c r="E71" s="115"/>
      <c r="F71" s="115"/>
      <c r="G71" s="115"/>
      <c r="H71" s="115"/>
      <c r="I71" s="115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2.75" customHeight="1">
      <c r="A72" s="36"/>
      <c r="B72" s="115"/>
      <c r="C72" s="115"/>
      <c r="D72" s="115"/>
      <c r="E72" s="115"/>
      <c r="F72" s="115"/>
      <c r="G72" s="115"/>
      <c r="H72" s="115"/>
      <c r="I72" s="115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2.75" customHeight="1">
      <c r="A73" s="36"/>
      <c r="B73" s="115"/>
      <c r="C73" s="115"/>
      <c r="D73" s="115"/>
      <c r="E73" s="115"/>
      <c r="F73" s="115"/>
      <c r="G73" s="115"/>
      <c r="H73" s="115"/>
      <c r="I73" s="115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2.75" customHeight="1">
      <c r="A74" s="36"/>
      <c r="B74" s="115"/>
      <c r="C74" s="115"/>
      <c r="D74" s="115"/>
      <c r="E74" s="115"/>
      <c r="F74" s="115"/>
      <c r="G74" s="115"/>
      <c r="H74" s="115"/>
      <c r="I74" s="115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2.75" customHeight="1">
      <c r="A75" s="36"/>
      <c r="B75" s="115"/>
      <c r="C75" s="115"/>
      <c r="D75" s="115"/>
      <c r="E75" s="115"/>
      <c r="F75" s="115"/>
      <c r="G75" s="115"/>
      <c r="H75" s="115"/>
      <c r="I75" s="115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2.75" customHeight="1">
      <c r="A76" s="36"/>
      <c r="B76" s="115"/>
      <c r="C76" s="115"/>
      <c r="D76" s="115"/>
      <c r="E76" s="115"/>
      <c r="F76" s="115"/>
      <c r="G76" s="115"/>
      <c r="H76" s="115"/>
      <c r="I76" s="115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2.75" customHeight="1">
      <c r="A77" s="36"/>
      <c r="B77" s="115"/>
      <c r="C77" s="115"/>
      <c r="D77" s="115"/>
      <c r="E77" s="115"/>
      <c r="F77" s="115"/>
      <c r="G77" s="115"/>
      <c r="H77" s="115"/>
      <c r="I77" s="115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2.75" customHeight="1">
      <c r="A78" s="36"/>
      <c r="B78" s="115"/>
      <c r="C78" s="115"/>
      <c r="D78" s="115"/>
      <c r="E78" s="115"/>
      <c r="F78" s="115"/>
      <c r="G78" s="115"/>
      <c r="H78" s="115"/>
      <c r="I78" s="115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2.75" customHeight="1">
      <c r="A79" s="36"/>
      <c r="B79" s="115"/>
      <c r="C79" s="115"/>
      <c r="D79" s="115"/>
      <c r="E79" s="115"/>
      <c r="F79" s="115"/>
      <c r="G79" s="115"/>
      <c r="H79" s="115"/>
      <c r="I79" s="115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2.75" customHeight="1">
      <c r="A80" s="36"/>
      <c r="B80" s="115"/>
      <c r="C80" s="115"/>
      <c r="D80" s="115"/>
      <c r="E80" s="115"/>
      <c r="F80" s="115"/>
      <c r="G80" s="115"/>
      <c r="H80" s="115"/>
      <c r="I80" s="115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2.75" customHeight="1">
      <c r="A81" s="36"/>
      <c r="B81" s="115"/>
      <c r="C81" s="115"/>
      <c r="D81" s="115"/>
      <c r="E81" s="115"/>
      <c r="F81" s="115"/>
      <c r="G81" s="115"/>
      <c r="H81" s="115"/>
      <c r="I81" s="115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2.75" customHeight="1">
      <c r="A82" s="36"/>
      <c r="B82" s="115"/>
      <c r="C82" s="115"/>
      <c r="D82" s="115"/>
      <c r="E82" s="115"/>
      <c r="F82" s="115"/>
      <c r="G82" s="115"/>
      <c r="H82" s="115"/>
      <c r="I82" s="115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2.75" customHeight="1">
      <c r="A83" s="36"/>
      <c r="B83" s="115"/>
      <c r="C83" s="115"/>
      <c r="D83" s="115"/>
      <c r="E83" s="115"/>
      <c r="F83" s="115"/>
      <c r="G83" s="115"/>
      <c r="H83" s="115"/>
      <c r="I83" s="115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2.75" customHeight="1">
      <c r="A84" s="36"/>
      <c r="B84" s="115"/>
      <c r="C84" s="115"/>
      <c r="D84" s="115"/>
      <c r="E84" s="115"/>
      <c r="F84" s="115"/>
      <c r="G84" s="115"/>
      <c r="H84" s="115"/>
      <c r="I84" s="115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115"/>
      <c r="C85" s="115"/>
      <c r="D85" s="115"/>
      <c r="E85" s="115"/>
      <c r="F85" s="115"/>
      <c r="G85" s="115"/>
      <c r="H85" s="115"/>
      <c r="I85" s="115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115"/>
      <c r="C86" s="115"/>
      <c r="D86" s="115"/>
      <c r="E86" s="115"/>
      <c r="F86" s="115"/>
      <c r="G86" s="115"/>
      <c r="H86" s="115"/>
      <c r="I86" s="115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115"/>
      <c r="C87" s="115"/>
      <c r="D87" s="115"/>
      <c r="E87" s="115"/>
      <c r="F87" s="115"/>
      <c r="G87" s="115"/>
      <c r="H87" s="115"/>
      <c r="I87" s="115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115"/>
      <c r="C88" s="115"/>
      <c r="D88" s="115"/>
      <c r="E88" s="115"/>
      <c r="F88" s="115"/>
      <c r="G88" s="115"/>
      <c r="H88" s="115"/>
      <c r="I88" s="115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115"/>
      <c r="C89" s="115"/>
      <c r="D89" s="115"/>
      <c r="E89" s="115"/>
      <c r="F89" s="115"/>
      <c r="G89" s="115"/>
      <c r="H89" s="115"/>
      <c r="I89" s="115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115"/>
      <c r="C90" s="115"/>
      <c r="D90" s="115"/>
      <c r="E90" s="115"/>
      <c r="F90" s="115"/>
      <c r="G90" s="115"/>
      <c r="H90" s="115"/>
      <c r="I90" s="115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115"/>
      <c r="C91" s="115"/>
      <c r="D91" s="115"/>
      <c r="E91" s="115"/>
      <c r="F91" s="115"/>
      <c r="G91" s="115"/>
      <c r="H91" s="115"/>
      <c r="I91" s="115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115"/>
      <c r="C92" s="115"/>
      <c r="D92" s="115"/>
      <c r="E92" s="115"/>
      <c r="F92" s="115"/>
      <c r="G92" s="115"/>
      <c r="H92" s="115"/>
      <c r="I92" s="115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115"/>
      <c r="C93" s="115"/>
      <c r="D93" s="115"/>
      <c r="E93" s="115"/>
      <c r="F93" s="115"/>
      <c r="G93" s="115"/>
      <c r="H93" s="115"/>
      <c r="I93" s="115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115"/>
      <c r="C94" s="115"/>
      <c r="D94" s="115"/>
      <c r="E94" s="115"/>
      <c r="F94" s="115"/>
      <c r="G94" s="115"/>
      <c r="H94" s="115"/>
      <c r="I94" s="115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115"/>
      <c r="C95" s="115"/>
      <c r="D95" s="115"/>
      <c r="E95" s="115"/>
      <c r="F95" s="115"/>
      <c r="G95" s="115"/>
      <c r="H95" s="115"/>
      <c r="I95" s="115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115"/>
      <c r="C96" s="115"/>
      <c r="D96" s="115"/>
      <c r="E96" s="115"/>
      <c r="F96" s="115"/>
      <c r="G96" s="115"/>
      <c r="H96" s="115"/>
      <c r="I96" s="115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115"/>
      <c r="C97" s="115"/>
      <c r="D97" s="115"/>
      <c r="E97" s="115"/>
      <c r="F97" s="115"/>
      <c r="G97" s="115"/>
      <c r="H97" s="115"/>
      <c r="I97" s="115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115"/>
      <c r="C98" s="115"/>
      <c r="D98" s="115"/>
      <c r="E98" s="115"/>
      <c r="F98" s="115"/>
      <c r="G98" s="115"/>
      <c r="H98" s="115"/>
      <c r="I98" s="115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115"/>
      <c r="C99" s="115"/>
      <c r="D99" s="115"/>
      <c r="E99" s="115"/>
      <c r="F99" s="115"/>
      <c r="G99" s="115"/>
      <c r="H99" s="115"/>
      <c r="I99" s="115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115"/>
      <c r="C100" s="115"/>
      <c r="D100" s="115"/>
      <c r="E100" s="115"/>
      <c r="F100" s="115"/>
      <c r="G100" s="115"/>
      <c r="H100" s="115"/>
      <c r="I100" s="115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115"/>
      <c r="C101" s="115"/>
      <c r="D101" s="115"/>
      <c r="E101" s="115"/>
      <c r="F101" s="115"/>
      <c r="G101" s="115"/>
      <c r="H101" s="115"/>
      <c r="I101" s="115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115"/>
      <c r="C102" s="115"/>
      <c r="D102" s="115"/>
      <c r="E102" s="115"/>
      <c r="F102" s="115"/>
      <c r="G102" s="115"/>
      <c r="H102" s="115"/>
      <c r="I102" s="115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115"/>
      <c r="C103" s="115"/>
      <c r="D103" s="115"/>
      <c r="E103" s="115"/>
      <c r="F103" s="115"/>
      <c r="G103" s="115"/>
      <c r="H103" s="115"/>
      <c r="I103" s="11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115"/>
      <c r="C104" s="115"/>
      <c r="D104" s="115"/>
      <c r="E104" s="115"/>
      <c r="F104" s="115"/>
      <c r="G104" s="115"/>
      <c r="H104" s="115"/>
      <c r="I104" s="115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115"/>
      <c r="C105" s="115"/>
      <c r="D105" s="115"/>
      <c r="E105" s="115"/>
      <c r="F105" s="115"/>
      <c r="G105" s="115"/>
      <c r="H105" s="115"/>
      <c r="I105" s="115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115"/>
      <c r="C106" s="115"/>
      <c r="D106" s="115"/>
      <c r="E106" s="115"/>
      <c r="F106" s="115"/>
      <c r="G106" s="115"/>
      <c r="H106" s="115"/>
      <c r="I106" s="115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115"/>
      <c r="C107" s="115"/>
      <c r="D107" s="115"/>
      <c r="E107" s="115"/>
      <c r="F107" s="115"/>
      <c r="G107" s="115"/>
      <c r="H107" s="115"/>
      <c r="I107" s="115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115"/>
      <c r="C108" s="115"/>
      <c r="D108" s="115"/>
      <c r="E108" s="115"/>
      <c r="F108" s="115"/>
      <c r="G108" s="115"/>
      <c r="H108" s="115"/>
      <c r="I108" s="115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115"/>
      <c r="C109" s="115"/>
      <c r="D109" s="115"/>
      <c r="E109" s="115"/>
      <c r="F109" s="115"/>
      <c r="G109" s="115"/>
      <c r="H109" s="115"/>
      <c r="I109" s="115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115"/>
      <c r="C110" s="115"/>
      <c r="D110" s="115"/>
      <c r="E110" s="115"/>
      <c r="F110" s="115"/>
      <c r="G110" s="115"/>
      <c r="H110" s="115"/>
      <c r="I110" s="115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115"/>
      <c r="C111" s="115"/>
      <c r="D111" s="115"/>
      <c r="E111" s="115"/>
      <c r="F111" s="115"/>
      <c r="G111" s="115"/>
      <c r="H111" s="115"/>
      <c r="I111" s="115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115"/>
      <c r="C112" s="115"/>
      <c r="D112" s="115"/>
      <c r="E112" s="115"/>
      <c r="F112" s="115"/>
      <c r="G112" s="115"/>
      <c r="H112" s="115"/>
      <c r="I112" s="115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115"/>
      <c r="C113" s="115"/>
      <c r="D113" s="115"/>
      <c r="E113" s="115"/>
      <c r="F113" s="115"/>
      <c r="G113" s="115"/>
      <c r="H113" s="115"/>
      <c r="I113" s="115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115"/>
      <c r="C114" s="115"/>
      <c r="D114" s="115"/>
      <c r="E114" s="115"/>
      <c r="F114" s="115"/>
      <c r="G114" s="115"/>
      <c r="H114" s="115"/>
      <c r="I114" s="115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115"/>
      <c r="C115" s="115"/>
      <c r="D115" s="115"/>
      <c r="E115" s="115"/>
      <c r="F115" s="115"/>
      <c r="G115" s="115"/>
      <c r="H115" s="115"/>
      <c r="I115" s="115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115"/>
      <c r="C116" s="115"/>
      <c r="D116" s="115"/>
      <c r="E116" s="115"/>
      <c r="F116" s="115"/>
      <c r="G116" s="115"/>
      <c r="H116" s="115"/>
      <c r="I116" s="115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115"/>
      <c r="C117" s="115"/>
      <c r="D117" s="115"/>
      <c r="E117" s="115"/>
      <c r="F117" s="115"/>
      <c r="G117" s="115"/>
      <c r="H117" s="115"/>
      <c r="I117" s="115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115"/>
      <c r="C118" s="115"/>
      <c r="D118" s="115"/>
      <c r="E118" s="115"/>
      <c r="F118" s="115"/>
      <c r="G118" s="115"/>
      <c r="H118" s="115"/>
      <c r="I118" s="115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115"/>
      <c r="C119" s="115"/>
      <c r="D119" s="115"/>
      <c r="E119" s="115"/>
      <c r="F119" s="115"/>
      <c r="G119" s="115"/>
      <c r="H119" s="115"/>
      <c r="I119" s="115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115"/>
      <c r="C120" s="115"/>
      <c r="D120" s="115"/>
      <c r="E120" s="115"/>
      <c r="F120" s="115"/>
      <c r="G120" s="115"/>
      <c r="H120" s="115"/>
      <c r="I120" s="115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115"/>
      <c r="C121" s="115"/>
      <c r="D121" s="115"/>
      <c r="E121" s="115"/>
      <c r="F121" s="115"/>
      <c r="G121" s="115"/>
      <c r="H121" s="115"/>
      <c r="I121" s="115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115"/>
      <c r="C122" s="115"/>
      <c r="D122" s="115"/>
      <c r="E122" s="115"/>
      <c r="F122" s="115"/>
      <c r="G122" s="115"/>
      <c r="H122" s="115"/>
      <c r="I122" s="115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115"/>
      <c r="C123" s="115"/>
      <c r="D123" s="115"/>
      <c r="E123" s="115"/>
      <c r="F123" s="115"/>
      <c r="G123" s="115"/>
      <c r="H123" s="115"/>
      <c r="I123" s="115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115"/>
      <c r="C124" s="115"/>
      <c r="D124" s="115"/>
      <c r="E124" s="115"/>
      <c r="F124" s="115"/>
      <c r="G124" s="115"/>
      <c r="H124" s="115"/>
      <c r="I124" s="115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115"/>
      <c r="C125" s="115"/>
      <c r="D125" s="115"/>
      <c r="E125" s="115"/>
      <c r="F125" s="115"/>
      <c r="G125" s="115"/>
      <c r="H125" s="115"/>
      <c r="I125" s="115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115"/>
      <c r="C126" s="115"/>
      <c r="D126" s="115"/>
      <c r="E126" s="115"/>
      <c r="F126" s="115"/>
      <c r="G126" s="115"/>
      <c r="H126" s="115"/>
      <c r="I126" s="115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115"/>
      <c r="C127" s="115"/>
      <c r="D127" s="115"/>
      <c r="E127" s="115"/>
      <c r="F127" s="115"/>
      <c r="G127" s="115"/>
      <c r="H127" s="115"/>
      <c r="I127" s="115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115"/>
      <c r="C128" s="115"/>
      <c r="D128" s="115"/>
      <c r="E128" s="115"/>
      <c r="F128" s="115"/>
      <c r="G128" s="115"/>
      <c r="H128" s="115"/>
      <c r="I128" s="115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115"/>
      <c r="C129" s="115"/>
      <c r="D129" s="115"/>
      <c r="E129" s="115"/>
      <c r="F129" s="115"/>
      <c r="G129" s="115"/>
      <c r="H129" s="115"/>
      <c r="I129" s="115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115"/>
      <c r="C130" s="115"/>
      <c r="D130" s="115"/>
      <c r="E130" s="115"/>
      <c r="F130" s="115"/>
      <c r="G130" s="115"/>
      <c r="H130" s="115"/>
      <c r="I130" s="115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115"/>
      <c r="C131" s="115"/>
      <c r="D131" s="115"/>
      <c r="E131" s="115"/>
      <c r="F131" s="115"/>
      <c r="G131" s="115"/>
      <c r="H131" s="115"/>
      <c r="I131" s="115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115"/>
      <c r="C132" s="115"/>
      <c r="D132" s="115"/>
      <c r="E132" s="115"/>
      <c r="F132" s="115"/>
      <c r="G132" s="115"/>
      <c r="H132" s="115"/>
      <c r="I132" s="115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115"/>
      <c r="C133" s="115"/>
      <c r="D133" s="115"/>
      <c r="E133" s="115"/>
      <c r="F133" s="115"/>
      <c r="G133" s="115"/>
      <c r="H133" s="115"/>
      <c r="I133" s="115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115"/>
      <c r="C134" s="115"/>
      <c r="D134" s="115"/>
      <c r="E134" s="115"/>
      <c r="F134" s="115"/>
      <c r="G134" s="115"/>
      <c r="H134" s="115"/>
      <c r="I134" s="115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115"/>
      <c r="C135" s="115"/>
      <c r="D135" s="115"/>
      <c r="E135" s="115"/>
      <c r="F135" s="115"/>
      <c r="G135" s="115"/>
      <c r="H135" s="115"/>
      <c r="I135" s="115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115"/>
      <c r="C136" s="115"/>
      <c r="D136" s="115"/>
      <c r="E136" s="115"/>
      <c r="F136" s="115"/>
      <c r="G136" s="115"/>
      <c r="H136" s="115"/>
      <c r="I136" s="115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115"/>
      <c r="C137" s="115"/>
      <c r="D137" s="115"/>
      <c r="E137" s="115"/>
      <c r="F137" s="115"/>
      <c r="G137" s="115"/>
      <c r="H137" s="115"/>
      <c r="I137" s="115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115"/>
      <c r="C138" s="115"/>
      <c r="D138" s="115"/>
      <c r="E138" s="115"/>
      <c r="F138" s="115"/>
      <c r="G138" s="115"/>
      <c r="H138" s="115"/>
      <c r="I138" s="115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115"/>
      <c r="C139" s="115"/>
      <c r="D139" s="115"/>
      <c r="E139" s="115"/>
      <c r="F139" s="115"/>
      <c r="G139" s="115"/>
      <c r="H139" s="115"/>
      <c r="I139" s="115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115"/>
      <c r="C140" s="115"/>
      <c r="D140" s="115"/>
      <c r="E140" s="115"/>
      <c r="F140" s="115"/>
      <c r="G140" s="115"/>
      <c r="H140" s="115"/>
      <c r="I140" s="115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115"/>
      <c r="C141" s="115"/>
      <c r="D141" s="115"/>
      <c r="E141" s="115"/>
      <c r="F141" s="115"/>
      <c r="G141" s="115"/>
      <c r="H141" s="115"/>
      <c r="I141" s="115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115"/>
      <c r="C142" s="115"/>
      <c r="D142" s="115"/>
      <c r="E142" s="115"/>
      <c r="F142" s="115"/>
      <c r="G142" s="115"/>
      <c r="H142" s="115"/>
      <c r="I142" s="115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115"/>
      <c r="C143" s="115"/>
      <c r="D143" s="115"/>
      <c r="E143" s="115"/>
      <c r="F143" s="115"/>
      <c r="G143" s="115"/>
      <c r="H143" s="115"/>
      <c r="I143" s="115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115"/>
      <c r="C144" s="115"/>
      <c r="D144" s="115"/>
      <c r="E144" s="115"/>
      <c r="F144" s="115"/>
      <c r="G144" s="115"/>
      <c r="H144" s="115"/>
      <c r="I144" s="115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115"/>
      <c r="C145" s="115"/>
      <c r="D145" s="115"/>
      <c r="E145" s="115"/>
      <c r="F145" s="115"/>
      <c r="G145" s="115"/>
      <c r="H145" s="115"/>
      <c r="I145" s="115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115"/>
      <c r="C146" s="115"/>
      <c r="D146" s="115"/>
      <c r="E146" s="115"/>
      <c r="F146" s="115"/>
      <c r="G146" s="115"/>
      <c r="H146" s="115"/>
      <c r="I146" s="115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115"/>
      <c r="C147" s="115"/>
      <c r="D147" s="115"/>
      <c r="E147" s="115"/>
      <c r="F147" s="115"/>
      <c r="G147" s="115"/>
      <c r="H147" s="115"/>
      <c r="I147" s="115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115"/>
      <c r="C148" s="115"/>
      <c r="D148" s="115"/>
      <c r="E148" s="115"/>
      <c r="F148" s="115"/>
      <c r="G148" s="115"/>
      <c r="H148" s="115"/>
      <c r="I148" s="115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115"/>
      <c r="C149" s="115"/>
      <c r="D149" s="115"/>
      <c r="E149" s="115"/>
      <c r="F149" s="115"/>
      <c r="G149" s="115"/>
      <c r="H149" s="115"/>
      <c r="I149" s="115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115"/>
      <c r="C150" s="115"/>
      <c r="D150" s="115"/>
      <c r="E150" s="115"/>
      <c r="F150" s="115"/>
      <c r="G150" s="115"/>
      <c r="H150" s="115"/>
      <c r="I150" s="115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115"/>
      <c r="C151" s="115"/>
      <c r="D151" s="115"/>
      <c r="E151" s="115"/>
      <c r="F151" s="115"/>
      <c r="G151" s="115"/>
      <c r="H151" s="115"/>
      <c r="I151" s="115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115"/>
      <c r="C152" s="115"/>
      <c r="D152" s="115"/>
      <c r="E152" s="115"/>
      <c r="F152" s="115"/>
      <c r="G152" s="115"/>
      <c r="H152" s="115"/>
      <c r="I152" s="115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115"/>
      <c r="C153" s="115"/>
      <c r="D153" s="115"/>
      <c r="E153" s="115"/>
      <c r="F153" s="115"/>
      <c r="G153" s="115"/>
      <c r="H153" s="115"/>
      <c r="I153" s="115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115"/>
      <c r="C154" s="115"/>
      <c r="D154" s="115"/>
      <c r="E154" s="115"/>
      <c r="F154" s="115"/>
      <c r="G154" s="115"/>
      <c r="H154" s="115"/>
      <c r="I154" s="115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115"/>
      <c r="C155" s="115"/>
      <c r="D155" s="115"/>
      <c r="E155" s="115"/>
      <c r="F155" s="115"/>
      <c r="G155" s="115"/>
      <c r="H155" s="115"/>
      <c r="I155" s="115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115"/>
      <c r="C156" s="115"/>
      <c r="D156" s="115"/>
      <c r="E156" s="115"/>
      <c r="F156" s="115"/>
      <c r="G156" s="115"/>
      <c r="H156" s="115"/>
      <c r="I156" s="115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115"/>
      <c r="C157" s="115"/>
      <c r="D157" s="115"/>
      <c r="E157" s="115"/>
      <c r="F157" s="115"/>
      <c r="G157" s="115"/>
      <c r="H157" s="115"/>
      <c r="I157" s="115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115"/>
      <c r="C158" s="115"/>
      <c r="D158" s="115"/>
      <c r="E158" s="115"/>
      <c r="F158" s="115"/>
      <c r="G158" s="115"/>
      <c r="H158" s="115"/>
      <c r="I158" s="115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115"/>
      <c r="C159" s="115"/>
      <c r="D159" s="115"/>
      <c r="E159" s="115"/>
      <c r="F159" s="115"/>
      <c r="G159" s="115"/>
      <c r="H159" s="115"/>
      <c r="I159" s="115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115"/>
      <c r="C160" s="115"/>
      <c r="D160" s="115"/>
      <c r="E160" s="115"/>
      <c r="F160" s="115"/>
      <c r="G160" s="115"/>
      <c r="H160" s="115"/>
      <c r="I160" s="115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115"/>
      <c r="C161" s="115"/>
      <c r="D161" s="115"/>
      <c r="E161" s="115"/>
      <c r="F161" s="115"/>
      <c r="G161" s="115"/>
      <c r="H161" s="115"/>
      <c r="I161" s="115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115"/>
      <c r="C162" s="115"/>
      <c r="D162" s="115"/>
      <c r="E162" s="115"/>
      <c r="F162" s="115"/>
      <c r="G162" s="115"/>
      <c r="H162" s="115"/>
      <c r="I162" s="115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115"/>
      <c r="C163" s="115"/>
      <c r="D163" s="115"/>
      <c r="E163" s="115"/>
      <c r="F163" s="115"/>
      <c r="G163" s="115"/>
      <c r="H163" s="115"/>
      <c r="I163" s="115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115"/>
      <c r="C164" s="115"/>
      <c r="D164" s="115"/>
      <c r="E164" s="115"/>
      <c r="F164" s="115"/>
      <c r="G164" s="115"/>
      <c r="H164" s="115"/>
      <c r="I164" s="115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115"/>
      <c r="C165" s="115"/>
      <c r="D165" s="115"/>
      <c r="E165" s="115"/>
      <c r="F165" s="115"/>
      <c r="G165" s="115"/>
      <c r="H165" s="115"/>
      <c r="I165" s="115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115"/>
      <c r="C166" s="115"/>
      <c r="D166" s="115"/>
      <c r="E166" s="115"/>
      <c r="F166" s="115"/>
      <c r="G166" s="115"/>
      <c r="H166" s="115"/>
      <c r="I166" s="115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115"/>
      <c r="C167" s="115"/>
      <c r="D167" s="115"/>
      <c r="E167" s="115"/>
      <c r="F167" s="115"/>
      <c r="G167" s="115"/>
      <c r="H167" s="115"/>
      <c r="I167" s="115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115"/>
      <c r="C168" s="115"/>
      <c r="D168" s="115"/>
      <c r="E168" s="115"/>
      <c r="F168" s="115"/>
      <c r="G168" s="115"/>
      <c r="H168" s="115"/>
      <c r="I168" s="115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115"/>
      <c r="C169" s="115"/>
      <c r="D169" s="115"/>
      <c r="E169" s="115"/>
      <c r="F169" s="115"/>
      <c r="G169" s="115"/>
      <c r="H169" s="115"/>
      <c r="I169" s="115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115"/>
      <c r="C170" s="115"/>
      <c r="D170" s="115"/>
      <c r="E170" s="115"/>
      <c r="F170" s="115"/>
      <c r="G170" s="115"/>
      <c r="H170" s="115"/>
      <c r="I170" s="115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115"/>
      <c r="C171" s="115"/>
      <c r="D171" s="115"/>
      <c r="E171" s="115"/>
      <c r="F171" s="115"/>
      <c r="G171" s="115"/>
      <c r="H171" s="115"/>
      <c r="I171" s="115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115"/>
      <c r="C172" s="115"/>
      <c r="D172" s="115"/>
      <c r="E172" s="115"/>
      <c r="F172" s="115"/>
      <c r="G172" s="115"/>
      <c r="H172" s="115"/>
      <c r="I172" s="115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115"/>
      <c r="C173" s="115"/>
      <c r="D173" s="115"/>
      <c r="E173" s="115"/>
      <c r="F173" s="115"/>
      <c r="G173" s="115"/>
      <c r="H173" s="115"/>
      <c r="I173" s="115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115"/>
      <c r="C174" s="115"/>
      <c r="D174" s="115"/>
      <c r="E174" s="115"/>
      <c r="F174" s="115"/>
      <c r="G174" s="115"/>
      <c r="H174" s="115"/>
      <c r="I174" s="115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115"/>
      <c r="C175" s="115"/>
      <c r="D175" s="115"/>
      <c r="E175" s="115"/>
      <c r="F175" s="115"/>
      <c r="G175" s="115"/>
      <c r="H175" s="115"/>
      <c r="I175" s="115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115"/>
      <c r="C176" s="115"/>
      <c r="D176" s="115"/>
      <c r="E176" s="115"/>
      <c r="F176" s="115"/>
      <c r="G176" s="115"/>
      <c r="H176" s="115"/>
      <c r="I176" s="115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115"/>
      <c r="C177" s="115"/>
      <c r="D177" s="115"/>
      <c r="E177" s="115"/>
      <c r="F177" s="115"/>
      <c r="G177" s="115"/>
      <c r="H177" s="115"/>
      <c r="I177" s="115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115"/>
      <c r="C178" s="115"/>
      <c r="D178" s="115"/>
      <c r="E178" s="115"/>
      <c r="F178" s="115"/>
      <c r="G178" s="115"/>
      <c r="H178" s="115"/>
      <c r="I178" s="115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115"/>
      <c r="C179" s="115"/>
      <c r="D179" s="115"/>
      <c r="E179" s="115"/>
      <c r="F179" s="115"/>
      <c r="G179" s="115"/>
      <c r="H179" s="115"/>
      <c r="I179" s="115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115"/>
      <c r="C180" s="115"/>
      <c r="D180" s="115"/>
      <c r="E180" s="115"/>
      <c r="F180" s="115"/>
      <c r="G180" s="115"/>
      <c r="H180" s="115"/>
      <c r="I180" s="115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115"/>
      <c r="C181" s="115"/>
      <c r="D181" s="115"/>
      <c r="E181" s="115"/>
      <c r="F181" s="115"/>
      <c r="G181" s="115"/>
      <c r="H181" s="115"/>
      <c r="I181" s="115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115"/>
      <c r="C182" s="115"/>
      <c r="D182" s="115"/>
      <c r="E182" s="115"/>
      <c r="F182" s="115"/>
      <c r="G182" s="115"/>
      <c r="H182" s="115"/>
      <c r="I182" s="115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115"/>
      <c r="C183" s="115"/>
      <c r="D183" s="115"/>
      <c r="E183" s="115"/>
      <c r="F183" s="115"/>
      <c r="G183" s="115"/>
      <c r="H183" s="115"/>
      <c r="I183" s="115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115"/>
      <c r="C184" s="115"/>
      <c r="D184" s="115"/>
      <c r="E184" s="115"/>
      <c r="F184" s="115"/>
      <c r="G184" s="115"/>
      <c r="H184" s="115"/>
      <c r="I184" s="115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115"/>
      <c r="C185" s="115"/>
      <c r="D185" s="115"/>
      <c r="E185" s="115"/>
      <c r="F185" s="115"/>
      <c r="G185" s="115"/>
      <c r="H185" s="115"/>
      <c r="I185" s="115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115"/>
      <c r="C186" s="115"/>
      <c r="D186" s="115"/>
      <c r="E186" s="115"/>
      <c r="F186" s="115"/>
      <c r="G186" s="115"/>
      <c r="H186" s="115"/>
      <c r="I186" s="115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115"/>
      <c r="C187" s="115"/>
      <c r="D187" s="115"/>
      <c r="E187" s="115"/>
      <c r="F187" s="115"/>
      <c r="G187" s="115"/>
      <c r="H187" s="115"/>
      <c r="I187" s="115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115"/>
      <c r="C188" s="115"/>
      <c r="D188" s="115"/>
      <c r="E188" s="115"/>
      <c r="F188" s="115"/>
      <c r="G188" s="115"/>
      <c r="H188" s="115"/>
      <c r="I188" s="115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115"/>
      <c r="C189" s="115"/>
      <c r="D189" s="115"/>
      <c r="E189" s="115"/>
      <c r="F189" s="115"/>
      <c r="G189" s="115"/>
      <c r="H189" s="115"/>
      <c r="I189" s="115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115"/>
      <c r="C190" s="115"/>
      <c r="D190" s="115"/>
      <c r="E190" s="115"/>
      <c r="F190" s="115"/>
      <c r="G190" s="115"/>
      <c r="H190" s="115"/>
      <c r="I190" s="115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115"/>
      <c r="C191" s="115"/>
      <c r="D191" s="115"/>
      <c r="E191" s="115"/>
      <c r="F191" s="115"/>
      <c r="G191" s="115"/>
      <c r="H191" s="115"/>
      <c r="I191" s="115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115"/>
      <c r="C192" s="115"/>
      <c r="D192" s="115"/>
      <c r="E192" s="115"/>
      <c r="F192" s="115"/>
      <c r="G192" s="115"/>
      <c r="H192" s="115"/>
      <c r="I192" s="115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115"/>
      <c r="C193" s="115"/>
      <c r="D193" s="115"/>
      <c r="E193" s="115"/>
      <c r="F193" s="115"/>
      <c r="G193" s="115"/>
      <c r="H193" s="115"/>
      <c r="I193" s="115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115"/>
      <c r="C194" s="115"/>
      <c r="D194" s="115"/>
      <c r="E194" s="115"/>
      <c r="F194" s="115"/>
      <c r="G194" s="115"/>
      <c r="H194" s="115"/>
      <c r="I194" s="115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115"/>
      <c r="C195" s="115"/>
      <c r="D195" s="115"/>
      <c r="E195" s="115"/>
      <c r="F195" s="115"/>
      <c r="G195" s="115"/>
      <c r="H195" s="115"/>
      <c r="I195" s="115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115"/>
      <c r="C196" s="115"/>
      <c r="D196" s="115"/>
      <c r="E196" s="115"/>
      <c r="F196" s="115"/>
      <c r="G196" s="115"/>
      <c r="H196" s="115"/>
      <c r="I196" s="115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115"/>
      <c r="C197" s="115"/>
      <c r="D197" s="115"/>
      <c r="E197" s="115"/>
      <c r="F197" s="115"/>
      <c r="G197" s="115"/>
      <c r="H197" s="115"/>
      <c r="I197" s="115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115"/>
      <c r="C198" s="115"/>
      <c r="D198" s="115"/>
      <c r="E198" s="115"/>
      <c r="F198" s="115"/>
      <c r="G198" s="115"/>
      <c r="H198" s="115"/>
      <c r="I198" s="115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115"/>
      <c r="C199" s="115"/>
      <c r="D199" s="115"/>
      <c r="E199" s="115"/>
      <c r="F199" s="115"/>
      <c r="G199" s="115"/>
      <c r="H199" s="115"/>
      <c r="I199" s="115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115"/>
      <c r="C200" s="115"/>
      <c r="D200" s="115"/>
      <c r="E200" s="115"/>
      <c r="F200" s="115"/>
      <c r="G200" s="115"/>
      <c r="H200" s="115"/>
      <c r="I200" s="115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115"/>
      <c r="C201" s="115"/>
      <c r="D201" s="115"/>
      <c r="E201" s="115"/>
      <c r="F201" s="115"/>
      <c r="G201" s="115"/>
      <c r="H201" s="115"/>
      <c r="I201" s="115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115"/>
      <c r="C202" s="115"/>
      <c r="D202" s="115"/>
      <c r="E202" s="115"/>
      <c r="F202" s="115"/>
      <c r="G202" s="115"/>
      <c r="H202" s="115"/>
      <c r="I202" s="115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115"/>
      <c r="C203" s="115"/>
      <c r="D203" s="115"/>
      <c r="E203" s="115"/>
      <c r="F203" s="115"/>
      <c r="G203" s="115"/>
      <c r="H203" s="115"/>
      <c r="I203" s="115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115"/>
      <c r="C204" s="115"/>
      <c r="D204" s="115"/>
      <c r="E204" s="115"/>
      <c r="F204" s="115"/>
      <c r="G204" s="115"/>
      <c r="H204" s="115"/>
      <c r="I204" s="115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115"/>
      <c r="C205" s="115"/>
      <c r="D205" s="115"/>
      <c r="E205" s="115"/>
      <c r="F205" s="115"/>
      <c r="G205" s="115"/>
      <c r="H205" s="115"/>
      <c r="I205" s="115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115"/>
      <c r="C206" s="115"/>
      <c r="D206" s="115"/>
      <c r="E206" s="115"/>
      <c r="F206" s="115"/>
      <c r="G206" s="115"/>
      <c r="H206" s="115"/>
      <c r="I206" s="115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115"/>
      <c r="C207" s="115"/>
      <c r="D207" s="115"/>
      <c r="E207" s="115"/>
      <c r="F207" s="115"/>
      <c r="G207" s="115"/>
      <c r="H207" s="115"/>
      <c r="I207" s="115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115"/>
      <c r="C208" s="115"/>
      <c r="D208" s="115"/>
      <c r="E208" s="115"/>
      <c r="F208" s="115"/>
      <c r="G208" s="115"/>
      <c r="H208" s="115"/>
      <c r="I208" s="115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115"/>
      <c r="C209" s="115"/>
      <c r="D209" s="115"/>
      <c r="E209" s="115"/>
      <c r="F209" s="115"/>
      <c r="G209" s="115"/>
      <c r="H209" s="115"/>
      <c r="I209" s="115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115"/>
      <c r="C210" s="115"/>
      <c r="D210" s="115"/>
      <c r="E210" s="115"/>
      <c r="F210" s="115"/>
      <c r="G210" s="115"/>
      <c r="H210" s="115"/>
      <c r="I210" s="115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115"/>
      <c r="C211" s="115"/>
      <c r="D211" s="115"/>
      <c r="E211" s="115"/>
      <c r="F211" s="115"/>
      <c r="G211" s="115"/>
      <c r="H211" s="115"/>
      <c r="I211" s="115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115"/>
      <c r="C212" s="115"/>
      <c r="D212" s="115"/>
      <c r="E212" s="115"/>
      <c r="F212" s="115"/>
      <c r="G212" s="115"/>
      <c r="H212" s="115"/>
      <c r="I212" s="115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115"/>
      <c r="C213" s="115"/>
      <c r="D213" s="115"/>
      <c r="E213" s="115"/>
      <c r="F213" s="115"/>
      <c r="G213" s="115"/>
      <c r="H213" s="115"/>
      <c r="I213" s="115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115"/>
      <c r="C214" s="115"/>
      <c r="D214" s="115"/>
      <c r="E214" s="115"/>
      <c r="F214" s="115"/>
      <c r="G214" s="115"/>
      <c r="H214" s="115"/>
      <c r="I214" s="115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115"/>
      <c r="C215" s="115"/>
      <c r="D215" s="115"/>
      <c r="E215" s="115"/>
      <c r="F215" s="115"/>
      <c r="G215" s="115"/>
      <c r="H215" s="115"/>
      <c r="I215" s="115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115"/>
      <c r="C216" s="115"/>
      <c r="D216" s="115"/>
      <c r="E216" s="115"/>
      <c r="F216" s="115"/>
      <c r="G216" s="115"/>
      <c r="H216" s="115"/>
      <c r="I216" s="115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115"/>
      <c r="C217" s="115"/>
      <c r="D217" s="115"/>
      <c r="E217" s="115"/>
      <c r="F217" s="115"/>
      <c r="G217" s="115"/>
      <c r="H217" s="115"/>
      <c r="I217" s="115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115"/>
      <c r="C218" s="115"/>
      <c r="D218" s="115"/>
      <c r="E218" s="115"/>
      <c r="F218" s="115"/>
      <c r="G218" s="115"/>
      <c r="H218" s="115"/>
      <c r="I218" s="115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115"/>
      <c r="C219" s="115"/>
      <c r="D219" s="115"/>
      <c r="E219" s="115"/>
      <c r="F219" s="115"/>
      <c r="G219" s="115"/>
      <c r="H219" s="115"/>
      <c r="I219" s="115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115"/>
      <c r="C220" s="115"/>
      <c r="D220" s="115"/>
      <c r="E220" s="115"/>
      <c r="F220" s="115"/>
      <c r="G220" s="115"/>
      <c r="H220" s="115"/>
      <c r="I220" s="115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115"/>
      <c r="C221" s="115"/>
      <c r="D221" s="115"/>
      <c r="E221" s="115"/>
      <c r="F221" s="115"/>
      <c r="G221" s="115"/>
      <c r="H221" s="115"/>
      <c r="I221" s="115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115"/>
      <c r="C222" s="115"/>
      <c r="D222" s="115"/>
      <c r="E222" s="115"/>
      <c r="F222" s="115"/>
      <c r="G222" s="115"/>
      <c r="H222" s="115"/>
      <c r="I222" s="115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115"/>
      <c r="C223" s="115"/>
      <c r="D223" s="115"/>
      <c r="E223" s="115"/>
      <c r="F223" s="115"/>
      <c r="G223" s="115"/>
      <c r="H223" s="115"/>
      <c r="I223" s="115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2.75" customHeight="1">
      <c r="A224" s="36"/>
      <c r="B224" s="115"/>
      <c r="C224" s="115"/>
      <c r="D224" s="115"/>
      <c r="E224" s="115"/>
      <c r="F224" s="115"/>
      <c r="G224" s="115"/>
      <c r="H224" s="115"/>
      <c r="I224" s="115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2.75" customHeight="1">
      <c r="A225" s="36"/>
      <c r="B225" s="115"/>
      <c r="C225" s="115"/>
      <c r="D225" s="115"/>
      <c r="E225" s="115"/>
      <c r="F225" s="115"/>
      <c r="G225" s="115"/>
      <c r="H225" s="115"/>
      <c r="I225" s="115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2.75" customHeight="1">
      <c r="A226" s="36"/>
      <c r="B226" s="115"/>
      <c r="C226" s="115"/>
      <c r="D226" s="115"/>
      <c r="E226" s="115"/>
      <c r="F226" s="115"/>
      <c r="G226" s="115"/>
      <c r="H226" s="115"/>
      <c r="I226" s="115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2.75" customHeight="1">
      <c r="A227" s="36"/>
      <c r="B227" s="115"/>
      <c r="C227" s="115"/>
      <c r="D227" s="115"/>
      <c r="E227" s="115"/>
      <c r="F227" s="115"/>
      <c r="G227" s="115"/>
      <c r="H227" s="115"/>
      <c r="I227" s="115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2.75" customHeight="1">
      <c r="A228" s="36"/>
      <c r="B228" s="115"/>
      <c r="C228" s="115"/>
      <c r="D228" s="115"/>
      <c r="E228" s="115"/>
      <c r="F228" s="115"/>
      <c r="G228" s="115"/>
      <c r="H228" s="115"/>
      <c r="I228" s="115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2.75" customHeight="1">
      <c r="A229" s="36"/>
      <c r="B229" s="115"/>
      <c r="C229" s="115"/>
      <c r="D229" s="115"/>
      <c r="E229" s="115"/>
      <c r="F229" s="115"/>
      <c r="G229" s="115"/>
      <c r="H229" s="115"/>
      <c r="I229" s="115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2.75" customHeight="1">
      <c r="A230" s="36"/>
      <c r="B230" s="115"/>
      <c r="C230" s="115"/>
      <c r="D230" s="115"/>
      <c r="E230" s="115"/>
      <c r="F230" s="115"/>
      <c r="G230" s="115"/>
      <c r="H230" s="115"/>
      <c r="I230" s="115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2.75" customHeight="1">
      <c r="A231" s="36"/>
      <c r="B231" s="115"/>
      <c r="C231" s="115"/>
      <c r="D231" s="115"/>
      <c r="E231" s="115"/>
      <c r="F231" s="115"/>
      <c r="G231" s="115"/>
      <c r="H231" s="115"/>
      <c r="I231" s="115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2.75" customHeight="1">
      <c r="A232" s="36"/>
      <c r="B232" s="115"/>
      <c r="C232" s="115"/>
      <c r="D232" s="115"/>
      <c r="E232" s="115"/>
      <c r="F232" s="115"/>
      <c r="G232" s="115"/>
      <c r="H232" s="115"/>
      <c r="I232" s="115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2.75" customHeight="1">
      <c r="A233" s="36"/>
      <c r="B233" s="115"/>
      <c r="C233" s="115"/>
      <c r="D233" s="115"/>
      <c r="E233" s="115"/>
      <c r="F233" s="115"/>
      <c r="G233" s="115"/>
      <c r="H233" s="115"/>
      <c r="I233" s="115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2.75" customHeight="1">
      <c r="A234" s="36"/>
      <c r="B234" s="115"/>
      <c r="C234" s="115"/>
      <c r="D234" s="115"/>
      <c r="E234" s="115"/>
      <c r="F234" s="115"/>
      <c r="G234" s="115"/>
      <c r="H234" s="115"/>
      <c r="I234" s="115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2.75" customHeight="1">
      <c r="A235" s="36"/>
      <c r="B235" s="115"/>
      <c r="C235" s="115"/>
      <c r="D235" s="115"/>
      <c r="E235" s="115"/>
      <c r="F235" s="115"/>
      <c r="G235" s="115"/>
      <c r="H235" s="115"/>
      <c r="I235" s="115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2.75" customHeight="1">
      <c r="A236" s="36"/>
      <c r="B236" s="115"/>
      <c r="C236" s="115"/>
      <c r="D236" s="115"/>
      <c r="E236" s="115"/>
      <c r="F236" s="115"/>
      <c r="G236" s="115"/>
      <c r="H236" s="115"/>
      <c r="I236" s="115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2.75" customHeight="1">
      <c r="A237" s="36"/>
      <c r="B237" s="115"/>
      <c r="C237" s="115"/>
      <c r="D237" s="115"/>
      <c r="E237" s="115"/>
      <c r="F237" s="115"/>
      <c r="G237" s="115"/>
      <c r="H237" s="115"/>
      <c r="I237" s="115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2.75" customHeight="1">
      <c r="A238" s="36"/>
      <c r="B238" s="115"/>
      <c r="C238" s="115"/>
      <c r="D238" s="115"/>
      <c r="E238" s="115"/>
      <c r="F238" s="115"/>
      <c r="G238" s="115"/>
      <c r="H238" s="115"/>
      <c r="I238" s="115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2.75" customHeight="1">
      <c r="A239" s="36"/>
      <c r="B239" s="115"/>
      <c r="C239" s="115"/>
      <c r="D239" s="115"/>
      <c r="E239" s="115"/>
      <c r="F239" s="115"/>
      <c r="G239" s="115"/>
      <c r="H239" s="115"/>
      <c r="I239" s="115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2.75" customHeight="1">
      <c r="A240" s="36"/>
      <c r="B240" s="115"/>
      <c r="C240" s="115"/>
      <c r="D240" s="115"/>
      <c r="E240" s="115"/>
      <c r="F240" s="115"/>
      <c r="G240" s="115"/>
      <c r="H240" s="115"/>
      <c r="I240" s="115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2.75" customHeight="1">
      <c r="A241" s="36"/>
      <c r="B241" s="115"/>
      <c r="C241" s="115"/>
      <c r="D241" s="115"/>
      <c r="E241" s="115"/>
      <c r="F241" s="115"/>
      <c r="G241" s="115"/>
      <c r="H241" s="115"/>
      <c r="I241" s="115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2.75" customHeight="1">
      <c r="A242" s="36"/>
      <c r="B242" s="115"/>
      <c r="C242" s="115"/>
      <c r="D242" s="115"/>
      <c r="E242" s="115"/>
      <c r="F242" s="115"/>
      <c r="G242" s="115"/>
      <c r="H242" s="115"/>
      <c r="I242" s="115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2.75" customHeight="1">
      <c r="A243" s="36"/>
      <c r="B243" s="115"/>
      <c r="C243" s="115"/>
      <c r="D243" s="115"/>
      <c r="E243" s="115"/>
      <c r="F243" s="115"/>
      <c r="G243" s="115"/>
      <c r="H243" s="115"/>
      <c r="I243" s="115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2.75" customHeight="1">
      <c r="A244" s="36"/>
      <c r="B244" s="115"/>
      <c r="C244" s="115"/>
      <c r="D244" s="115"/>
      <c r="E244" s="115"/>
      <c r="F244" s="115"/>
      <c r="G244" s="115"/>
      <c r="H244" s="115"/>
      <c r="I244" s="115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2.75" customHeight="1">
      <c r="A245" s="36"/>
      <c r="B245" s="115"/>
      <c r="C245" s="115"/>
      <c r="D245" s="115"/>
      <c r="E245" s="115"/>
      <c r="F245" s="115"/>
      <c r="G245" s="115"/>
      <c r="H245" s="115"/>
      <c r="I245" s="115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2.75" customHeight="1">
      <c r="A246" s="36"/>
      <c r="B246" s="115"/>
      <c r="C246" s="115"/>
      <c r="D246" s="115"/>
      <c r="E246" s="115"/>
      <c r="F246" s="115"/>
      <c r="G246" s="115"/>
      <c r="H246" s="115"/>
      <c r="I246" s="115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2.75" customHeight="1">
      <c r="A247" s="36"/>
      <c r="B247" s="115"/>
      <c r="C247" s="115"/>
      <c r="D247" s="115"/>
      <c r="E247" s="115"/>
      <c r="F247" s="115"/>
      <c r="G247" s="115"/>
      <c r="H247" s="115"/>
      <c r="I247" s="115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25">
    <mergeCell ref="B1:F1"/>
    <mergeCell ref="B2:F2"/>
    <mergeCell ref="B3:F3"/>
    <mergeCell ref="B5:F5"/>
    <mergeCell ref="B9:F9"/>
    <mergeCell ref="B12:F12"/>
    <mergeCell ref="B22:D22"/>
    <mergeCell ref="B23:D23"/>
    <mergeCell ref="B24:D24"/>
    <mergeCell ref="B25:D25"/>
    <mergeCell ref="B26:D26"/>
    <mergeCell ref="B28:F28"/>
    <mergeCell ref="C31:C32"/>
    <mergeCell ref="E31:E32"/>
    <mergeCell ref="B44:D44"/>
    <mergeCell ref="B45:D45"/>
    <mergeCell ref="B46:D46"/>
    <mergeCell ref="B47:D47"/>
    <mergeCell ref="B31:B32"/>
    <mergeCell ref="B36:B38"/>
    <mergeCell ref="E36:E38"/>
    <mergeCell ref="C39:D39"/>
    <mergeCell ref="B40:C40"/>
    <mergeCell ref="B42:F42"/>
    <mergeCell ref="B43:D43"/>
  </mergeCells>
  <conditionalFormatting sqref="D16:D18 D20:D21">
    <cfRule type="cellIs" dxfId="0" priority="1" operator="equal">
      <formula>"CÓ"</formula>
    </cfRule>
  </conditionalFormatting>
  <conditionalFormatting sqref="C1:C41 E1:E41 E43:E1000 C48:C1000">
    <cfRule type="cellIs" dxfId="1" priority="2" operator="equal">
      <formula>"KHÔNG"</formula>
    </cfRule>
  </conditionalFormatting>
  <conditionalFormatting sqref="C1:C41 E1:E41 E43:E1000 C48:C1000">
    <cfRule type="cellIs" dxfId="2" priority="3" stopIfTrue="1" operator="equal">
      <formula>"CÓ"</formula>
    </cfRule>
  </conditionalFormatting>
  <dataValidations>
    <dataValidation type="list" allowBlank="1" sqref="C16:C17">
      <formula1>"KHÔNG,GOLD,PLATINUM,DIAMOND"</formula1>
    </dataValidation>
    <dataValidation type="list" allowBlank="1" sqref="C19:C21">
      <formula1>"CÓ,KHÔNG"</formula1>
    </dataValidation>
    <dataValidation type="list" allowBlank="1" showErrorMessage="1" sqref="E17 E20:E21">
      <formula1>"KHÔNG"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44.22"/>
    <col customWidth="1" min="3" max="3" width="19.44"/>
    <col customWidth="1" min="4" max="4" width="19.78"/>
    <col customWidth="1" min="5" max="5" width="26.67"/>
    <col customWidth="1" min="6" max="6" width="22.11"/>
    <col customWidth="1" min="7" max="9" width="12.56"/>
    <col customWidth="1" min="10" max="26" width="11.0"/>
  </cols>
  <sheetData>
    <row r="1" ht="55.5" customHeight="1">
      <c r="A1" s="23"/>
      <c r="B1" s="24" t="s">
        <v>17</v>
      </c>
      <c r="G1" s="25"/>
      <c r="H1" s="25"/>
      <c r="I1" s="25"/>
      <c r="J1" s="26"/>
      <c r="K1" s="26"/>
      <c r="L1" s="26"/>
      <c r="M1" s="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8.25" customHeight="1">
      <c r="A2" s="23"/>
      <c r="B2" s="27" t="s">
        <v>18</v>
      </c>
      <c r="G2" s="25"/>
      <c r="H2" s="25"/>
      <c r="I2" s="25"/>
      <c r="J2" s="26"/>
      <c r="K2" s="26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39.0" customHeight="1">
      <c r="A3" s="23"/>
      <c r="B3" s="28" t="str">
        <f>"Mã sản phẩm: "&amp;B11</f>
        <v>Mã sản phẩm: BE516.13</v>
      </c>
      <c r="C3" s="29"/>
      <c r="D3" s="29"/>
      <c r="E3" s="29"/>
      <c r="F3" s="30"/>
      <c r="G3" s="25"/>
      <c r="H3" s="25"/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0.5" customHeight="1">
      <c r="A4" s="23"/>
      <c r="B4" s="23"/>
      <c r="C4" s="31"/>
      <c r="D4" s="31"/>
      <c r="E4" s="31"/>
      <c r="F4" s="31"/>
      <c r="G4" s="25"/>
      <c r="H4" s="25"/>
      <c r="I4" s="25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45.0" customHeight="1">
      <c r="A5" s="23"/>
      <c r="B5" s="32" t="s">
        <v>76</v>
      </c>
      <c r="C5" s="29"/>
      <c r="D5" s="29"/>
      <c r="E5" s="29"/>
      <c r="F5" s="30"/>
      <c r="G5" s="25"/>
      <c r="H5" s="25"/>
      <c r="I5" s="25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6.5" customHeight="1">
      <c r="A6" s="23"/>
      <c r="B6" s="33" t="s">
        <v>20</v>
      </c>
      <c r="C6" s="34"/>
      <c r="D6" s="34"/>
      <c r="E6" s="34"/>
      <c r="F6" s="35"/>
      <c r="G6" s="25"/>
      <c r="H6" s="25"/>
      <c r="I6" s="2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0.5" customHeight="1">
      <c r="A7" s="36"/>
      <c r="B7" s="37"/>
      <c r="C7" s="37"/>
      <c r="D7" s="37"/>
      <c r="E7" s="37"/>
      <c r="F7" s="38"/>
      <c r="G7" s="25"/>
      <c r="H7" s="25"/>
      <c r="I7" s="2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9.0" customHeight="1">
      <c r="A8" s="36"/>
      <c r="B8" s="36"/>
      <c r="C8" s="36"/>
      <c r="D8" s="37"/>
      <c r="E8" s="37"/>
      <c r="F8" s="38"/>
      <c r="G8" s="25"/>
      <c r="H8" s="25"/>
      <c r="I8" s="2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42.0" customHeight="1">
      <c r="A9" s="36"/>
      <c r="B9" s="126" t="s">
        <v>21</v>
      </c>
      <c r="C9" s="127"/>
      <c r="D9" s="127"/>
      <c r="E9" s="127"/>
      <c r="F9" s="128"/>
      <c r="G9" s="25"/>
      <c r="H9" s="25"/>
      <c r="I9" s="2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39.75" customHeight="1">
      <c r="A10" s="41"/>
      <c r="B10" s="129" t="s">
        <v>22</v>
      </c>
      <c r="C10" s="129" t="s">
        <v>23</v>
      </c>
      <c r="D10" s="129" t="s">
        <v>24</v>
      </c>
      <c r="E10" s="129" t="s">
        <v>25</v>
      </c>
      <c r="F10" s="129" t="s">
        <v>26</v>
      </c>
      <c r="G10" s="41"/>
      <c r="H10" s="25"/>
      <c r="I10" s="25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24.75" customHeight="1">
      <c r="A11" s="36"/>
      <c r="B11" s="130" t="str">
        <f>'NHẬP LIỆU'!$B$3</f>
        <v>BE516.13</v>
      </c>
      <c r="C11" s="130" t="str">
        <f>'NHẬP LIỆU'!$B$4</f>
        <v>1PN+1</v>
      </c>
      <c r="D11" s="131">
        <f>'NHẬP LIỆU'!$B$5</f>
        <v>54</v>
      </c>
      <c r="E11" s="131">
        <f>'NHẬP LIỆU'!$B$6</f>
        <v>48.9</v>
      </c>
      <c r="F11" s="132">
        <f>TODAY()</f>
        <v>45630</v>
      </c>
      <c r="G11" s="36"/>
      <c r="H11" s="25"/>
      <c r="I11" s="2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42.0" customHeight="1">
      <c r="A12" s="36"/>
      <c r="B12" s="126" t="s">
        <v>27</v>
      </c>
      <c r="C12" s="127"/>
      <c r="D12" s="127"/>
      <c r="E12" s="127"/>
      <c r="F12" s="128"/>
      <c r="G12" s="25"/>
      <c r="H12" s="25"/>
      <c r="I12" s="2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39.75" customHeight="1">
      <c r="A13" s="36"/>
      <c r="B13" s="129" t="s">
        <v>28</v>
      </c>
      <c r="C13" s="129" t="s">
        <v>29</v>
      </c>
      <c r="D13" s="129" t="s">
        <v>30</v>
      </c>
      <c r="E13" s="129" t="s">
        <v>31</v>
      </c>
      <c r="F13" s="129" t="s">
        <v>32</v>
      </c>
      <c r="G13" s="36"/>
      <c r="H13" s="25"/>
      <c r="I13" s="2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47.25" customHeight="1">
      <c r="A14" s="36"/>
      <c r="B14" s="133" t="s">
        <v>33</v>
      </c>
      <c r="C14" s="134"/>
      <c r="D14" s="135"/>
      <c r="E14" s="136"/>
      <c r="F14" s="137">
        <f>'NHẬP LIỆU'!$B$7</f>
        <v>4107543733</v>
      </c>
      <c r="G14" s="25"/>
      <c r="H14" s="25"/>
      <c r="I14" s="2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24.75" customHeight="1">
      <c r="A15" s="36"/>
      <c r="B15" s="138" t="s">
        <v>77</v>
      </c>
      <c r="C15" s="139" t="str">
        <f>'PTTT CHUAN'!C15</f>
        <v>CÓ</v>
      </c>
      <c r="D15" s="140">
        <f>IF(C15="CÓ",VLOOKUP($C$11,'NHẬP LIỆU'!K4:L8,2,0),"")</f>
        <v>300000000</v>
      </c>
      <c r="E15" s="141" t="str">
        <f>IF(C15="CÓ","CÓ","KHÔNG")</f>
        <v>CÓ</v>
      </c>
      <c r="F15" s="142">
        <f>D15</f>
        <v>300000000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4.75" customHeight="1">
      <c r="A16" s="36"/>
      <c r="B16" s="138" t="s">
        <v>78</v>
      </c>
      <c r="C16" s="139" t="str">
        <f>'PTTT CHUAN'!C16</f>
        <v>GOLD</v>
      </c>
      <c r="D16" s="143">
        <f>IF(C16="GOLD",1%/2,IF(C16="PLATINUM",1.3%/2,IF(C16="DIAMOND",1.7%/2,0)))</f>
        <v>0.005</v>
      </c>
      <c r="E16" s="141" t="str">
        <f>IF(C16="KHÔNG","KHÔNG","CÓ")</f>
        <v>CÓ</v>
      </c>
      <c r="F16" s="142">
        <f>IF(E16="CÓ",D16*($F$14-F15),0)</f>
        <v>19037718.67</v>
      </c>
      <c r="G16" s="36"/>
      <c r="H16" s="25"/>
      <c r="I16" s="2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4.75" customHeight="1">
      <c r="A17" s="36"/>
      <c r="B17" s="138" t="s">
        <v>79</v>
      </c>
      <c r="C17" s="139" t="str">
        <f>C16</f>
        <v>GOLD</v>
      </c>
      <c r="D17" s="140">
        <f>D16*(F21+F22)</f>
        <v>20211679.59</v>
      </c>
      <c r="E17" s="141" t="s">
        <v>39</v>
      </c>
      <c r="F17" s="142">
        <f>IF(E17="CÓ",D17*($F$14-SUM(F15:F16)),0)</f>
        <v>0</v>
      </c>
      <c r="G17" s="36"/>
      <c r="H17" s="61"/>
      <c r="I17" s="62"/>
      <c r="J17" s="62"/>
      <c r="K17" s="22"/>
      <c r="L17" s="22"/>
      <c r="M17" s="22"/>
      <c r="N17" s="5"/>
      <c r="O17" s="5"/>
      <c r="P17" s="63"/>
      <c r="Q17" s="5"/>
      <c r="R17" s="5"/>
      <c r="S17" s="5"/>
      <c r="T17" s="5"/>
      <c r="U17" s="5"/>
      <c r="V17" s="5"/>
      <c r="W17" s="22"/>
      <c r="X17" s="22"/>
      <c r="Y17" s="22"/>
      <c r="Z17" s="22"/>
    </row>
    <row r="18" ht="24.75" customHeight="1">
      <c r="A18" s="36"/>
      <c r="B18" s="144" t="s">
        <v>80</v>
      </c>
      <c r="C18" s="139" t="str">
        <f>'PTTT CHUAN'!C19</f>
        <v>CÓ</v>
      </c>
      <c r="D18" s="143">
        <f>IF(AND(C18="CÓ",(MONTH(F11)=12)),3%,0)</f>
        <v>0.03</v>
      </c>
      <c r="E18" s="145" t="str">
        <f>IF(C18="KHÔNG","KHÔNG","CÓ")</f>
        <v>CÓ</v>
      </c>
      <c r="F18" s="142">
        <f>IF(E18="CÓ",D18*($F$14-SUM(F15:F17)),0)</f>
        <v>113655180.4</v>
      </c>
      <c r="G18" s="36"/>
      <c r="H18" s="25"/>
      <c r="I18" s="2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4.75" customHeight="1">
      <c r="A19" s="36"/>
      <c r="B19" s="138" t="s">
        <v>81</v>
      </c>
      <c r="C19" s="139" t="str">
        <f>'PTTT CHUAN'!C20</f>
        <v>CÓ</v>
      </c>
      <c r="D19" s="146" t="str">
        <f>IF(C19="CÓ",VLOOKUP($C$11,'NHẬP LIỆU'!$H$4:$I$8,2,0),"")</f>
        <v>1 suất học bổng</v>
      </c>
      <c r="E19" s="141" t="s">
        <v>39</v>
      </c>
      <c r="F19" s="142">
        <f>IF(E19="CÓ",D19*($F$14-SUM(F15:F18)),0)</f>
        <v>0</v>
      </c>
      <c r="G19" s="36"/>
      <c r="H19" s="25"/>
      <c r="I19" s="2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42.75" customHeight="1">
      <c r="A20" s="36"/>
      <c r="B20" s="147" t="s">
        <v>82</v>
      </c>
      <c r="C20" s="148" t="str">
        <f>'PTTT CHUAN'!$C$21</f>
        <v>CÓ</v>
      </c>
      <c r="D20" s="146" t="str">
        <f>IF(C20="CÓ","ĐƯỢC TẶNG","")</f>
        <v>ĐƯỢC TẶNG</v>
      </c>
      <c r="E20" s="141" t="s">
        <v>39</v>
      </c>
      <c r="F20" s="142">
        <f>IF(E20="CÓ",D20*($F$14-SUM(F15:F19)),0)</f>
        <v>0</v>
      </c>
      <c r="G20" s="36"/>
      <c r="H20" s="25"/>
      <c r="I20" s="2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39.75" customHeight="1">
      <c r="A21" s="36"/>
      <c r="B21" s="149" t="s">
        <v>44</v>
      </c>
      <c r="C21" s="127"/>
      <c r="D21" s="128"/>
      <c r="E21" s="150"/>
      <c r="F21" s="151">
        <f>F14-SUM(F15:F20)</f>
        <v>3674850834</v>
      </c>
      <c r="G21" s="36"/>
      <c r="H21" s="25"/>
      <c r="I21" s="2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24.75" customHeight="1">
      <c r="A22" s="36"/>
      <c r="B22" s="152" t="s">
        <v>45</v>
      </c>
      <c r="C22" s="127"/>
      <c r="D22" s="128"/>
      <c r="E22" s="143">
        <v>0.1</v>
      </c>
      <c r="F22" s="151">
        <f>F21*10%</f>
        <v>367485083.4</v>
      </c>
      <c r="G22" s="36"/>
      <c r="H22" s="25"/>
      <c r="I22" s="2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39.75" customHeight="1">
      <c r="A23" s="36"/>
      <c r="B23" s="149" t="s">
        <v>46</v>
      </c>
      <c r="C23" s="127"/>
      <c r="D23" s="128"/>
      <c r="E23" s="153"/>
      <c r="F23" s="151">
        <f>F21+F22</f>
        <v>4042335917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24.75" customHeight="1">
      <c r="A24" s="36"/>
      <c r="B24" s="152" t="s">
        <v>47</v>
      </c>
      <c r="C24" s="127"/>
      <c r="D24" s="128"/>
      <c r="E24" s="143">
        <v>0.02</v>
      </c>
      <c r="F24" s="151">
        <f>F21*E24</f>
        <v>73497016.68</v>
      </c>
      <c r="G24" s="36"/>
      <c r="H24" s="25"/>
      <c r="I24" s="2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39.75" customHeight="1">
      <c r="A25" s="36"/>
      <c r="B25" s="149" t="s">
        <v>48</v>
      </c>
      <c r="C25" s="127"/>
      <c r="D25" s="128"/>
      <c r="E25" s="154"/>
      <c r="F25" s="155">
        <f>ROUND(SUM(F23:F24),0)</f>
        <v>4115832934</v>
      </c>
      <c r="G25" s="36"/>
      <c r="H25" s="25"/>
      <c r="I25" s="2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24.75" customHeight="1">
      <c r="A26" s="36"/>
      <c r="B26" s="36"/>
      <c r="C26" s="36"/>
      <c r="D26" s="36"/>
      <c r="E26" s="36"/>
      <c r="F26" s="36"/>
      <c r="G26" s="25"/>
      <c r="H26" s="25"/>
      <c r="I26" s="2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42.0" customHeight="1">
      <c r="A27" s="36"/>
      <c r="B27" s="156" t="s">
        <v>83</v>
      </c>
      <c r="C27" s="157"/>
      <c r="D27" s="157"/>
      <c r="E27" s="157"/>
      <c r="F27" s="158"/>
      <c r="G27" s="25"/>
      <c r="H27" s="25"/>
      <c r="I27" s="2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39.75" customHeight="1">
      <c r="A28" s="36"/>
      <c r="B28" s="159" t="s">
        <v>50</v>
      </c>
      <c r="C28" s="159" t="s">
        <v>51</v>
      </c>
      <c r="D28" s="159" t="s">
        <v>52</v>
      </c>
      <c r="E28" s="159" t="s">
        <v>53</v>
      </c>
      <c r="F28" s="159" t="s">
        <v>54</v>
      </c>
      <c r="G28" s="25"/>
      <c r="H28" s="25"/>
      <c r="I28" s="2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34.5" customHeight="1">
      <c r="A29" s="36"/>
      <c r="B29" s="160" t="s">
        <v>84</v>
      </c>
      <c r="C29" s="161">
        <f>F11</f>
        <v>45630</v>
      </c>
      <c r="D29" s="162"/>
      <c r="E29" s="163"/>
      <c r="F29" s="164">
        <v>1.0E8</v>
      </c>
      <c r="G29" s="25"/>
      <c r="H29" s="25"/>
      <c r="I29" s="2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34.5" customHeight="1">
      <c r="A30" s="36"/>
      <c r="B30" s="165" t="s">
        <v>85</v>
      </c>
      <c r="C30" s="166">
        <f>$C$29+10</f>
        <v>45640</v>
      </c>
      <c r="D30" s="167">
        <v>0.15</v>
      </c>
      <c r="E30" s="168" t="s">
        <v>57</v>
      </c>
      <c r="F30" s="164">
        <f>D30*1.1*F14-F29</f>
        <v>577744715.9</v>
      </c>
      <c r="G30" s="25"/>
      <c r="H30" s="25"/>
      <c r="I30" s="2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34.5" customHeight="1">
      <c r="A31" s="36"/>
      <c r="B31" s="169"/>
      <c r="C31" s="169"/>
      <c r="D31" s="167">
        <v>0.05</v>
      </c>
      <c r="E31" s="169"/>
      <c r="F31" s="164">
        <f>D31*F14</f>
        <v>205377186.7</v>
      </c>
      <c r="G31" s="25"/>
      <c r="H31" s="25"/>
      <c r="I31" s="2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34.5" customHeight="1">
      <c r="A32" s="36"/>
      <c r="B32" s="170" t="s">
        <v>86</v>
      </c>
      <c r="C32" s="161">
        <f>$C$29+40</f>
        <v>45670</v>
      </c>
      <c r="D32" s="167">
        <v>0.05</v>
      </c>
      <c r="E32" s="171" t="s">
        <v>87</v>
      </c>
      <c r="F32" s="164">
        <f>D32*F23-(SUM(F29:F31)-15%*F23-5%*F21)</f>
        <v>109087822.6</v>
      </c>
      <c r="G32" s="25"/>
      <c r="H32" s="25"/>
      <c r="I32" s="2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34.5" customHeight="1">
      <c r="A33" s="36"/>
      <c r="B33" s="170" t="s">
        <v>88</v>
      </c>
      <c r="C33" s="161">
        <f>$C$29+100</f>
        <v>45730</v>
      </c>
      <c r="D33" s="167">
        <v>0.05</v>
      </c>
      <c r="E33" s="171" t="s">
        <v>61</v>
      </c>
      <c r="F33" s="164">
        <f t="shared" ref="F33:F42" si="1">D33*$F$23</f>
        <v>202116795.9</v>
      </c>
      <c r="G33" s="25"/>
      <c r="H33" s="25"/>
      <c r="I33" s="2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34.5" customHeight="1">
      <c r="A34" s="36"/>
      <c r="B34" s="170" t="s">
        <v>89</v>
      </c>
      <c r="C34" s="161">
        <f>$C$29+160</f>
        <v>45790</v>
      </c>
      <c r="D34" s="167">
        <v>0.05</v>
      </c>
      <c r="E34" s="171" t="s">
        <v>90</v>
      </c>
      <c r="F34" s="164">
        <f t="shared" si="1"/>
        <v>202116795.9</v>
      </c>
      <c r="G34" s="25"/>
      <c r="H34" s="25"/>
      <c r="I34" s="2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34.5" customHeight="1">
      <c r="A35" s="36"/>
      <c r="B35" s="170" t="s">
        <v>91</v>
      </c>
      <c r="C35" s="161">
        <f>$C$29+220</f>
        <v>45850</v>
      </c>
      <c r="D35" s="167">
        <v>0.05</v>
      </c>
      <c r="E35" s="171" t="s">
        <v>90</v>
      </c>
      <c r="F35" s="164">
        <f t="shared" si="1"/>
        <v>202116795.9</v>
      </c>
      <c r="G35" s="25"/>
      <c r="H35" s="25"/>
      <c r="I35" s="2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34.5" customHeight="1">
      <c r="A36" s="36"/>
      <c r="B36" s="170" t="s">
        <v>92</v>
      </c>
      <c r="C36" s="161">
        <f>$C$29+280</f>
        <v>45910</v>
      </c>
      <c r="D36" s="167">
        <v>0.05</v>
      </c>
      <c r="E36" s="171" t="s">
        <v>90</v>
      </c>
      <c r="F36" s="164">
        <f t="shared" si="1"/>
        <v>202116795.9</v>
      </c>
      <c r="G36" s="25"/>
      <c r="H36" s="25"/>
      <c r="I36" s="2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34.5" customHeight="1">
      <c r="A37" s="36"/>
      <c r="B37" s="170" t="s">
        <v>93</v>
      </c>
      <c r="C37" s="161">
        <f>$C$29+340</f>
        <v>45970</v>
      </c>
      <c r="D37" s="167">
        <v>0.05</v>
      </c>
      <c r="E37" s="171" t="s">
        <v>90</v>
      </c>
      <c r="F37" s="164">
        <f t="shared" si="1"/>
        <v>202116795.9</v>
      </c>
      <c r="G37" s="25"/>
      <c r="H37" s="25"/>
      <c r="I37" s="2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34.5" customHeight="1">
      <c r="A38" s="36"/>
      <c r="B38" s="170" t="s">
        <v>94</v>
      </c>
      <c r="C38" s="161">
        <f>$C$29+400</f>
        <v>46030</v>
      </c>
      <c r="D38" s="167">
        <v>0.05</v>
      </c>
      <c r="E38" s="171" t="s">
        <v>90</v>
      </c>
      <c r="F38" s="164">
        <f t="shared" si="1"/>
        <v>202116795.9</v>
      </c>
      <c r="G38" s="25"/>
      <c r="H38" s="25"/>
      <c r="I38" s="2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34.5" customHeight="1">
      <c r="A39" s="36"/>
      <c r="B39" s="170" t="s">
        <v>95</v>
      </c>
      <c r="C39" s="161">
        <f>$C$29+460</f>
        <v>46090</v>
      </c>
      <c r="D39" s="167">
        <v>0.05</v>
      </c>
      <c r="E39" s="171" t="s">
        <v>90</v>
      </c>
      <c r="F39" s="164">
        <f t="shared" si="1"/>
        <v>202116795.9</v>
      </c>
      <c r="G39" s="25"/>
      <c r="H39" s="25"/>
      <c r="I39" s="2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34.5" customHeight="1">
      <c r="A40" s="36"/>
      <c r="B40" s="170" t="s">
        <v>96</v>
      </c>
      <c r="C40" s="161">
        <f>$C$29+520</f>
        <v>46150</v>
      </c>
      <c r="D40" s="167">
        <v>0.05</v>
      </c>
      <c r="E40" s="171" t="s">
        <v>90</v>
      </c>
      <c r="F40" s="164">
        <f t="shared" si="1"/>
        <v>202116795.9</v>
      </c>
      <c r="G40" s="25"/>
      <c r="H40" s="25"/>
      <c r="I40" s="2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34.5" customHeight="1">
      <c r="A41" s="36"/>
      <c r="B41" s="170" t="s">
        <v>97</v>
      </c>
      <c r="C41" s="161">
        <f>$C$29+560</f>
        <v>46190</v>
      </c>
      <c r="D41" s="167">
        <v>0.05</v>
      </c>
      <c r="E41" s="171" t="s">
        <v>90</v>
      </c>
      <c r="F41" s="164">
        <f t="shared" si="1"/>
        <v>202116795.9</v>
      </c>
      <c r="G41" s="25"/>
      <c r="H41" s="25"/>
      <c r="I41" s="2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34.5" customHeight="1">
      <c r="A42" s="36"/>
      <c r="B42" s="170" t="s">
        <v>98</v>
      </c>
      <c r="C42" s="161">
        <f>$C$29+640</f>
        <v>46270</v>
      </c>
      <c r="D42" s="167">
        <v>0.05</v>
      </c>
      <c r="E42" s="171" t="s">
        <v>90</v>
      </c>
      <c r="F42" s="164">
        <f t="shared" si="1"/>
        <v>202116795.9</v>
      </c>
      <c r="G42" s="25"/>
      <c r="H42" s="25"/>
      <c r="I42" s="2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34.5" customHeight="1">
      <c r="A43" s="36"/>
      <c r="B43" s="172" t="s">
        <v>99</v>
      </c>
      <c r="C43" s="173"/>
      <c r="D43" s="167">
        <v>0.25</v>
      </c>
      <c r="E43" s="168" t="s">
        <v>64</v>
      </c>
      <c r="F43" s="164">
        <f>25%*F23</f>
        <v>1010583979</v>
      </c>
      <c r="G43" s="25"/>
      <c r="H43" s="25"/>
      <c r="I43" s="2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34.5" customHeight="1">
      <c r="A44" s="36"/>
      <c r="B44" s="174"/>
      <c r="C44" s="175" t="s">
        <v>100</v>
      </c>
      <c r="D44" s="167">
        <v>0.02</v>
      </c>
      <c r="E44" s="174"/>
      <c r="F44" s="164">
        <f>F24</f>
        <v>73497016.68</v>
      </c>
      <c r="G44" s="25"/>
      <c r="H44" s="25"/>
      <c r="I44" s="2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34.5" customHeight="1">
      <c r="A45" s="36"/>
      <c r="B45" s="169"/>
      <c r="C45" s="176"/>
      <c r="D45" s="167">
        <v>0.05</v>
      </c>
      <c r="E45" s="169"/>
      <c r="F45" s="164">
        <f>D45*F22</f>
        <v>18374254.17</v>
      </c>
      <c r="G45" s="25"/>
      <c r="H45" s="25"/>
      <c r="I45" s="2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34.5" customHeight="1">
      <c r="A46" s="36"/>
      <c r="B46" s="177" t="s">
        <v>101</v>
      </c>
      <c r="C46" s="178" t="s">
        <v>66</v>
      </c>
      <c r="D46" s="179"/>
      <c r="E46" s="179"/>
      <c r="F46" s="180">
        <v>0.0</v>
      </c>
      <c r="G46" s="25"/>
      <c r="H46" s="25"/>
      <c r="I46" s="25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39.75" customHeight="1">
      <c r="A47" s="36"/>
      <c r="B47" s="181" t="s">
        <v>67</v>
      </c>
      <c r="C47" s="182"/>
      <c r="D47" s="183"/>
      <c r="E47" s="184"/>
      <c r="F47" s="185">
        <f>ROUND(SUM(F29:F46),0)</f>
        <v>4115832934</v>
      </c>
      <c r="G47" s="25"/>
      <c r="H47" s="25"/>
      <c r="I47" s="2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39.75" customHeight="1">
      <c r="A48" s="36"/>
      <c r="B48" s="115"/>
      <c r="C48" s="115"/>
      <c r="D48" s="115"/>
      <c r="E48" s="115"/>
      <c r="F48" s="116"/>
      <c r="G48" s="25"/>
      <c r="H48" s="25"/>
      <c r="I48" s="25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2.75" customHeight="1">
      <c r="A49" s="36"/>
      <c r="B49" s="115"/>
      <c r="C49" s="115"/>
      <c r="D49" s="115"/>
      <c r="E49" s="115"/>
      <c r="F49" s="115"/>
      <c r="G49" s="115"/>
      <c r="H49" s="115"/>
      <c r="I49" s="115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39.75" customHeight="1">
      <c r="A50" s="36"/>
      <c r="B50" s="117" t="s">
        <v>68</v>
      </c>
      <c r="C50" s="118"/>
      <c r="D50" s="118"/>
      <c r="E50" s="118"/>
      <c r="F50" s="119"/>
      <c r="G50" s="115"/>
      <c r="H50" s="115"/>
      <c r="I50" s="115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39.75" customHeight="1">
      <c r="A51" s="36"/>
      <c r="B51" s="120" t="s">
        <v>69</v>
      </c>
      <c r="C51" s="118"/>
      <c r="D51" s="119"/>
      <c r="E51" s="121" t="s">
        <v>70</v>
      </c>
      <c r="F51" s="121" t="s">
        <v>71</v>
      </c>
      <c r="G51" s="115"/>
      <c r="H51" s="115"/>
      <c r="I51" s="11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39.75" customHeight="1">
      <c r="A52" s="36"/>
      <c r="B52" s="186" t="s">
        <v>72</v>
      </c>
      <c r="C52" s="118"/>
      <c r="D52" s="119"/>
      <c r="E52" s="123">
        <f>'PTTT CHUAN'!$E$44</f>
        <v>3889462123</v>
      </c>
      <c r="F52" s="124">
        <f>'PTTT CHUAN'!$C$37</f>
        <v>45760</v>
      </c>
      <c r="G52" s="115"/>
      <c r="H52" s="115"/>
      <c r="I52" s="115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39.75" customHeight="1">
      <c r="A53" s="36"/>
      <c r="B53" s="186" t="s">
        <v>73</v>
      </c>
      <c r="C53" s="118"/>
      <c r="D53" s="119"/>
      <c r="E53" s="123">
        <f>$F$47</f>
        <v>4115832934</v>
      </c>
      <c r="F53" s="124" t="str">
        <f>$C$44</f>
        <v>15/09/2026</v>
      </c>
      <c r="G53" s="115"/>
      <c r="H53" s="115"/>
      <c r="I53" s="11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39.75" customHeight="1">
      <c r="A54" s="36"/>
      <c r="B54" s="187" t="s">
        <v>74</v>
      </c>
      <c r="C54" s="118"/>
      <c r="D54" s="119"/>
      <c r="E54" s="123">
        <f>'PTTT Vay'!$G$39</f>
        <v>4115832934</v>
      </c>
      <c r="F54" s="124">
        <f>'PTTT Vay'!$C$35</f>
        <v>45760</v>
      </c>
      <c r="G54" s="115"/>
      <c r="H54" s="115"/>
      <c r="I54" s="115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39.75" customHeight="1">
      <c r="A55" s="36"/>
      <c r="B55" s="186" t="s">
        <v>75</v>
      </c>
      <c r="C55" s="118"/>
      <c r="D55" s="119"/>
      <c r="E55" s="123">
        <f>'PTTT Nhanh'!$F$37</f>
        <v>3663091311</v>
      </c>
      <c r="F55" s="124">
        <f>'PTTT Nhanh'!$C$35</f>
        <v>45675</v>
      </c>
      <c r="G55" s="115"/>
      <c r="H55" s="115"/>
      <c r="I55" s="11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2.75" customHeight="1">
      <c r="A56" s="36"/>
      <c r="B56" s="115"/>
      <c r="C56" s="115"/>
      <c r="D56" s="115"/>
      <c r="E56" s="115"/>
      <c r="F56" s="115"/>
      <c r="G56" s="115"/>
      <c r="H56" s="115"/>
      <c r="I56" s="11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2.75" customHeight="1">
      <c r="A57" s="36"/>
      <c r="B57" s="115"/>
      <c r="C57" s="115"/>
      <c r="D57" s="115"/>
      <c r="E57" s="115"/>
      <c r="F57" s="115"/>
      <c r="G57" s="115"/>
      <c r="H57" s="115"/>
      <c r="I57" s="115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2.75" customHeight="1">
      <c r="A58" s="36"/>
      <c r="B58" s="115"/>
      <c r="C58" s="115"/>
      <c r="D58" s="115"/>
      <c r="E58" s="115"/>
      <c r="F58" s="115"/>
      <c r="G58" s="115"/>
      <c r="H58" s="115"/>
      <c r="I58" s="11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2.75" customHeight="1">
      <c r="A59" s="36"/>
      <c r="B59" s="115"/>
      <c r="C59" s="115"/>
      <c r="D59" s="115"/>
      <c r="E59" s="115"/>
      <c r="F59" s="115"/>
      <c r="G59" s="115"/>
      <c r="H59" s="115"/>
      <c r="I59" s="115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2.75" customHeight="1">
      <c r="A60" s="36"/>
      <c r="B60" s="115"/>
      <c r="C60" s="115"/>
      <c r="D60" s="115"/>
      <c r="E60" s="115"/>
      <c r="F60" s="115"/>
      <c r="G60" s="115"/>
      <c r="H60" s="115"/>
      <c r="I60" s="115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2.75" customHeight="1">
      <c r="A61" s="36"/>
      <c r="B61" s="115"/>
      <c r="C61" s="115"/>
      <c r="D61" s="115"/>
      <c r="E61" s="115"/>
      <c r="F61" s="115"/>
      <c r="G61" s="115"/>
      <c r="H61" s="115"/>
      <c r="I61" s="115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2.75" customHeight="1">
      <c r="A62" s="36"/>
      <c r="B62" s="115"/>
      <c r="C62" s="115"/>
      <c r="D62" s="115"/>
      <c r="E62" s="115"/>
      <c r="F62" s="115"/>
      <c r="G62" s="115"/>
      <c r="H62" s="115"/>
      <c r="I62" s="115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2.75" customHeight="1">
      <c r="A63" s="36"/>
      <c r="B63" s="115"/>
      <c r="C63" s="115"/>
      <c r="D63" s="115"/>
      <c r="E63" s="115"/>
      <c r="F63" s="115"/>
      <c r="G63" s="115"/>
      <c r="H63" s="115"/>
      <c r="I63" s="115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2.75" customHeight="1">
      <c r="A64" s="36"/>
      <c r="B64" s="115"/>
      <c r="C64" s="115"/>
      <c r="D64" s="115"/>
      <c r="E64" s="115"/>
      <c r="F64" s="115"/>
      <c r="G64" s="115"/>
      <c r="H64" s="115"/>
      <c r="I64" s="11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2.75" customHeight="1">
      <c r="A65" s="36"/>
      <c r="B65" s="115"/>
      <c r="C65" s="115"/>
      <c r="D65" s="115"/>
      <c r="E65" s="115"/>
      <c r="F65" s="115"/>
      <c r="G65" s="115"/>
      <c r="H65" s="115"/>
      <c r="I65" s="11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2.75" customHeight="1">
      <c r="A66" s="36"/>
      <c r="B66" s="115"/>
      <c r="C66" s="115"/>
      <c r="D66" s="115"/>
      <c r="E66" s="115"/>
      <c r="F66" s="115"/>
      <c r="G66" s="115"/>
      <c r="H66" s="115"/>
      <c r="I66" s="115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2.75" customHeight="1">
      <c r="A67" s="36"/>
      <c r="B67" s="115"/>
      <c r="C67" s="115"/>
      <c r="D67" s="115"/>
      <c r="E67" s="115"/>
      <c r="F67" s="115"/>
      <c r="G67" s="115"/>
      <c r="H67" s="115"/>
      <c r="I67" s="115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36"/>
      <c r="B68" s="115"/>
      <c r="C68" s="115"/>
      <c r="D68" s="115"/>
      <c r="E68" s="115"/>
      <c r="F68" s="115"/>
      <c r="G68" s="115"/>
      <c r="H68" s="115"/>
      <c r="I68" s="115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75" customHeight="1">
      <c r="A69" s="36"/>
      <c r="B69" s="115"/>
      <c r="C69" s="115"/>
      <c r="D69" s="115"/>
      <c r="E69" s="115"/>
      <c r="F69" s="115"/>
      <c r="G69" s="115"/>
      <c r="H69" s="115"/>
      <c r="I69" s="115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2.75" customHeight="1">
      <c r="A70" s="36"/>
      <c r="B70" s="115"/>
      <c r="C70" s="115"/>
      <c r="D70" s="115"/>
      <c r="E70" s="115"/>
      <c r="F70" s="115"/>
      <c r="G70" s="115"/>
      <c r="H70" s="115"/>
      <c r="I70" s="115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2.75" customHeight="1">
      <c r="A71" s="36"/>
      <c r="B71" s="115"/>
      <c r="C71" s="115"/>
      <c r="D71" s="115"/>
      <c r="E71" s="115"/>
      <c r="F71" s="115"/>
      <c r="G71" s="115"/>
      <c r="H71" s="115"/>
      <c r="I71" s="115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2.75" customHeight="1">
      <c r="A72" s="36"/>
      <c r="B72" s="115"/>
      <c r="C72" s="115"/>
      <c r="D72" s="115"/>
      <c r="E72" s="115"/>
      <c r="F72" s="115"/>
      <c r="G72" s="115"/>
      <c r="H72" s="115"/>
      <c r="I72" s="115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2.75" customHeight="1">
      <c r="A73" s="36"/>
      <c r="B73" s="115"/>
      <c r="C73" s="115"/>
      <c r="D73" s="115"/>
      <c r="E73" s="115"/>
      <c r="F73" s="115"/>
      <c r="G73" s="115"/>
      <c r="H73" s="115"/>
      <c r="I73" s="115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2.75" customHeight="1">
      <c r="A74" s="36"/>
      <c r="B74" s="115"/>
      <c r="C74" s="115"/>
      <c r="D74" s="115"/>
      <c r="E74" s="115"/>
      <c r="F74" s="115"/>
      <c r="G74" s="115"/>
      <c r="H74" s="115"/>
      <c r="I74" s="115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2.75" customHeight="1">
      <c r="A75" s="36"/>
      <c r="B75" s="115"/>
      <c r="C75" s="115"/>
      <c r="D75" s="115"/>
      <c r="E75" s="115"/>
      <c r="F75" s="115"/>
      <c r="G75" s="115"/>
      <c r="H75" s="115"/>
      <c r="I75" s="115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2.75" customHeight="1">
      <c r="A76" s="36"/>
      <c r="B76" s="115"/>
      <c r="C76" s="115"/>
      <c r="D76" s="115"/>
      <c r="E76" s="115"/>
      <c r="F76" s="115"/>
      <c r="G76" s="115"/>
      <c r="H76" s="115"/>
      <c r="I76" s="115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2.75" customHeight="1">
      <c r="A77" s="36"/>
      <c r="B77" s="115"/>
      <c r="C77" s="115"/>
      <c r="D77" s="115"/>
      <c r="E77" s="115"/>
      <c r="F77" s="115"/>
      <c r="G77" s="115"/>
      <c r="H77" s="115"/>
      <c r="I77" s="115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2.75" customHeight="1">
      <c r="A78" s="36"/>
      <c r="B78" s="115"/>
      <c r="C78" s="115"/>
      <c r="D78" s="115"/>
      <c r="E78" s="115"/>
      <c r="F78" s="115"/>
      <c r="G78" s="115"/>
      <c r="H78" s="115"/>
      <c r="I78" s="115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2.75" customHeight="1">
      <c r="A79" s="36"/>
      <c r="B79" s="115"/>
      <c r="C79" s="115"/>
      <c r="D79" s="115"/>
      <c r="E79" s="115"/>
      <c r="F79" s="115"/>
      <c r="G79" s="115"/>
      <c r="H79" s="115"/>
      <c r="I79" s="115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2.75" customHeight="1">
      <c r="A80" s="36"/>
      <c r="B80" s="115"/>
      <c r="C80" s="115"/>
      <c r="D80" s="115"/>
      <c r="E80" s="115"/>
      <c r="F80" s="115"/>
      <c r="G80" s="115"/>
      <c r="H80" s="115"/>
      <c r="I80" s="115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2.75" customHeight="1">
      <c r="A81" s="36"/>
      <c r="B81" s="115"/>
      <c r="C81" s="115"/>
      <c r="D81" s="115"/>
      <c r="E81" s="115"/>
      <c r="F81" s="115"/>
      <c r="G81" s="115"/>
      <c r="H81" s="115"/>
      <c r="I81" s="115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2.75" customHeight="1">
      <c r="A82" s="36"/>
      <c r="B82" s="115"/>
      <c r="C82" s="115"/>
      <c r="D82" s="115"/>
      <c r="E82" s="115"/>
      <c r="F82" s="115"/>
      <c r="G82" s="115"/>
      <c r="H82" s="115"/>
      <c r="I82" s="115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2.75" customHeight="1">
      <c r="A83" s="36"/>
      <c r="B83" s="115"/>
      <c r="C83" s="115"/>
      <c r="D83" s="115"/>
      <c r="E83" s="115"/>
      <c r="F83" s="115"/>
      <c r="G83" s="115"/>
      <c r="H83" s="115"/>
      <c r="I83" s="115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2.75" customHeight="1">
      <c r="A84" s="36"/>
      <c r="B84" s="115"/>
      <c r="C84" s="115"/>
      <c r="D84" s="115"/>
      <c r="E84" s="115"/>
      <c r="F84" s="115"/>
      <c r="G84" s="115"/>
      <c r="H84" s="115"/>
      <c r="I84" s="115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115"/>
      <c r="C85" s="115"/>
      <c r="D85" s="115"/>
      <c r="E85" s="115"/>
      <c r="F85" s="115"/>
      <c r="G85" s="115"/>
      <c r="H85" s="115"/>
      <c r="I85" s="115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115"/>
      <c r="C86" s="115"/>
      <c r="D86" s="115"/>
      <c r="E86" s="115"/>
      <c r="F86" s="115"/>
      <c r="G86" s="115"/>
      <c r="H86" s="115"/>
      <c r="I86" s="115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115"/>
      <c r="C87" s="115"/>
      <c r="D87" s="115"/>
      <c r="E87" s="115"/>
      <c r="F87" s="115"/>
      <c r="G87" s="115"/>
      <c r="H87" s="115"/>
      <c r="I87" s="115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115"/>
      <c r="C88" s="115"/>
      <c r="D88" s="115"/>
      <c r="E88" s="115"/>
      <c r="F88" s="115"/>
      <c r="G88" s="115"/>
      <c r="H88" s="115"/>
      <c r="I88" s="115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115"/>
      <c r="C89" s="115"/>
      <c r="D89" s="115"/>
      <c r="E89" s="115"/>
      <c r="F89" s="115"/>
      <c r="G89" s="115"/>
      <c r="H89" s="115"/>
      <c r="I89" s="115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115"/>
      <c r="C90" s="115"/>
      <c r="D90" s="115"/>
      <c r="E90" s="115"/>
      <c r="F90" s="115"/>
      <c r="G90" s="115"/>
      <c r="H90" s="115"/>
      <c r="I90" s="115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115"/>
      <c r="C91" s="115"/>
      <c r="D91" s="115"/>
      <c r="E91" s="115"/>
      <c r="F91" s="115"/>
      <c r="G91" s="115"/>
      <c r="H91" s="115"/>
      <c r="I91" s="115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115"/>
      <c r="C92" s="115"/>
      <c r="D92" s="115"/>
      <c r="E92" s="115"/>
      <c r="F92" s="115"/>
      <c r="G92" s="115"/>
      <c r="H92" s="115"/>
      <c r="I92" s="115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115"/>
      <c r="C93" s="115"/>
      <c r="D93" s="115"/>
      <c r="E93" s="115"/>
      <c r="F93" s="115"/>
      <c r="G93" s="115"/>
      <c r="H93" s="115"/>
      <c r="I93" s="115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115"/>
      <c r="C94" s="115"/>
      <c r="D94" s="115"/>
      <c r="E94" s="115"/>
      <c r="F94" s="115"/>
      <c r="G94" s="115"/>
      <c r="H94" s="115"/>
      <c r="I94" s="115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115"/>
      <c r="C95" s="115"/>
      <c r="D95" s="115"/>
      <c r="E95" s="115"/>
      <c r="F95" s="115"/>
      <c r="G95" s="115"/>
      <c r="H95" s="115"/>
      <c r="I95" s="115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115"/>
      <c r="C96" s="115"/>
      <c r="D96" s="115"/>
      <c r="E96" s="115"/>
      <c r="F96" s="115"/>
      <c r="G96" s="115"/>
      <c r="H96" s="115"/>
      <c r="I96" s="115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115"/>
      <c r="C97" s="115"/>
      <c r="D97" s="115"/>
      <c r="E97" s="115"/>
      <c r="F97" s="115"/>
      <c r="G97" s="115"/>
      <c r="H97" s="115"/>
      <c r="I97" s="115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115"/>
      <c r="C98" s="115"/>
      <c r="D98" s="115"/>
      <c r="E98" s="115"/>
      <c r="F98" s="115"/>
      <c r="G98" s="115"/>
      <c r="H98" s="115"/>
      <c r="I98" s="115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115"/>
      <c r="C99" s="115"/>
      <c r="D99" s="115"/>
      <c r="E99" s="115"/>
      <c r="F99" s="115"/>
      <c r="G99" s="115"/>
      <c r="H99" s="115"/>
      <c r="I99" s="115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115"/>
      <c r="C100" s="115"/>
      <c r="D100" s="115"/>
      <c r="E100" s="115"/>
      <c r="F100" s="115"/>
      <c r="G100" s="115"/>
      <c r="H100" s="115"/>
      <c r="I100" s="115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115"/>
      <c r="C101" s="115"/>
      <c r="D101" s="115"/>
      <c r="E101" s="115"/>
      <c r="F101" s="115"/>
      <c r="G101" s="115"/>
      <c r="H101" s="115"/>
      <c r="I101" s="115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115"/>
      <c r="C102" s="115"/>
      <c r="D102" s="115"/>
      <c r="E102" s="115"/>
      <c r="F102" s="115"/>
      <c r="G102" s="115"/>
      <c r="H102" s="115"/>
      <c r="I102" s="115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115"/>
      <c r="C103" s="115"/>
      <c r="D103" s="115"/>
      <c r="E103" s="115"/>
      <c r="F103" s="115"/>
      <c r="G103" s="115"/>
      <c r="H103" s="115"/>
      <c r="I103" s="11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115"/>
      <c r="C104" s="115"/>
      <c r="D104" s="115"/>
      <c r="E104" s="115"/>
      <c r="F104" s="115"/>
      <c r="G104" s="115"/>
      <c r="H104" s="115"/>
      <c r="I104" s="115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115"/>
      <c r="C105" s="115"/>
      <c r="D105" s="115"/>
      <c r="E105" s="115"/>
      <c r="F105" s="115"/>
      <c r="G105" s="115"/>
      <c r="H105" s="115"/>
      <c r="I105" s="115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115"/>
      <c r="C106" s="115"/>
      <c r="D106" s="115"/>
      <c r="E106" s="115"/>
      <c r="F106" s="115"/>
      <c r="G106" s="115"/>
      <c r="H106" s="115"/>
      <c r="I106" s="115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115"/>
      <c r="C107" s="115"/>
      <c r="D107" s="115"/>
      <c r="E107" s="115"/>
      <c r="F107" s="115"/>
      <c r="G107" s="115"/>
      <c r="H107" s="115"/>
      <c r="I107" s="115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115"/>
      <c r="C108" s="115"/>
      <c r="D108" s="115"/>
      <c r="E108" s="115"/>
      <c r="F108" s="115"/>
      <c r="G108" s="115"/>
      <c r="H108" s="115"/>
      <c r="I108" s="115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115"/>
      <c r="C109" s="115"/>
      <c r="D109" s="115"/>
      <c r="E109" s="115"/>
      <c r="F109" s="115"/>
      <c r="G109" s="115"/>
      <c r="H109" s="115"/>
      <c r="I109" s="115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115"/>
      <c r="C110" s="115"/>
      <c r="D110" s="115"/>
      <c r="E110" s="115"/>
      <c r="F110" s="115"/>
      <c r="G110" s="115"/>
      <c r="H110" s="115"/>
      <c r="I110" s="115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115"/>
      <c r="C111" s="115"/>
      <c r="D111" s="115"/>
      <c r="E111" s="115"/>
      <c r="F111" s="115"/>
      <c r="G111" s="115"/>
      <c r="H111" s="115"/>
      <c r="I111" s="115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115"/>
      <c r="C112" s="115"/>
      <c r="D112" s="115"/>
      <c r="E112" s="115"/>
      <c r="F112" s="115"/>
      <c r="G112" s="115"/>
      <c r="H112" s="115"/>
      <c r="I112" s="115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115"/>
      <c r="C113" s="115"/>
      <c r="D113" s="115"/>
      <c r="E113" s="115"/>
      <c r="F113" s="115"/>
      <c r="G113" s="115"/>
      <c r="H113" s="115"/>
      <c r="I113" s="115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115"/>
      <c r="C114" s="115"/>
      <c r="D114" s="115"/>
      <c r="E114" s="115"/>
      <c r="F114" s="115"/>
      <c r="G114" s="115"/>
      <c r="H114" s="115"/>
      <c r="I114" s="115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115"/>
      <c r="C115" s="115"/>
      <c r="D115" s="115"/>
      <c r="E115" s="115"/>
      <c r="F115" s="115"/>
      <c r="G115" s="115"/>
      <c r="H115" s="115"/>
      <c r="I115" s="115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115"/>
      <c r="C116" s="115"/>
      <c r="D116" s="115"/>
      <c r="E116" s="115"/>
      <c r="F116" s="115"/>
      <c r="G116" s="115"/>
      <c r="H116" s="115"/>
      <c r="I116" s="115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115"/>
      <c r="C117" s="115"/>
      <c r="D117" s="115"/>
      <c r="E117" s="115"/>
      <c r="F117" s="115"/>
      <c r="G117" s="115"/>
      <c r="H117" s="115"/>
      <c r="I117" s="115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115"/>
      <c r="C118" s="115"/>
      <c r="D118" s="115"/>
      <c r="E118" s="115"/>
      <c r="F118" s="115"/>
      <c r="G118" s="115"/>
      <c r="H118" s="115"/>
      <c r="I118" s="115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115"/>
      <c r="C119" s="115"/>
      <c r="D119" s="115"/>
      <c r="E119" s="115"/>
      <c r="F119" s="115"/>
      <c r="G119" s="115"/>
      <c r="H119" s="115"/>
      <c r="I119" s="115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115"/>
      <c r="C120" s="115"/>
      <c r="D120" s="115"/>
      <c r="E120" s="115"/>
      <c r="F120" s="115"/>
      <c r="G120" s="115"/>
      <c r="H120" s="115"/>
      <c r="I120" s="115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115"/>
      <c r="C121" s="115"/>
      <c r="D121" s="115"/>
      <c r="E121" s="115"/>
      <c r="F121" s="115"/>
      <c r="G121" s="115"/>
      <c r="H121" s="115"/>
      <c r="I121" s="115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115"/>
      <c r="C122" s="115"/>
      <c r="D122" s="115"/>
      <c r="E122" s="115"/>
      <c r="F122" s="115"/>
      <c r="G122" s="115"/>
      <c r="H122" s="115"/>
      <c r="I122" s="115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115"/>
      <c r="C123" s="115"/>
      <c r="D123" s="115"/>
      <c r="E123" s="115"/>
      <c r="F123" s="115"/>
      <c r="G123" s="115"/>
      <c r="H123" s="115"/>
      <c r="I123" s="115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115"/>
      <c r="C124" s="115"/>
      <c r="D124" s="115"/>
      <c r="E124" s="115"/>
      <c r="F124" s="115"/>
      <c r="G124" s="115"/>
      <c r="H124" s="115"/>
      <c r="I124" s="115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115"/>
      <c r="C125" s="115"/>
      <c r="D125" s="115"/>
      <c r="E125" s="115"/>
      <c r="F125" s="115"/>
      <c r="G125" s="115"/>
      <c r="H125" s="115"/>
      <c r="I125" s="115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115"/>
      <c r="C126" s="115"/>
      <c r="D126" s="115"/>
      <c r="E126" s="115"/>
      <c r="F126" s="115"/>
      <c r="G126" s="115"/>
      <c r="H126" s="115"/>
      <c r="I126" s="115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115"/>
      <c r="C127" s="115"/>
      <c r="D127" s="115"/>
      <c r="E127" s="115"/>
      <c r="F127" s="115"/>
      <c r="G127" s="115"/>
      <c r="H127" s="115"/>
      <c r="I127" s="115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115"/>
      <c r="C128" s="115"/>
      <c r="D128" s="115"/>
      <c r="E128" s="115"/>
      <c r="F128" s="115"/>
      <c r="G128" s="115"/>
      <c r="H128" s="115"/>
      <c r="I128" s="115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115"/>
      <c r="C129" s="115"/>
      <c r="D129" s="115"/>
      <c r="E129" s="115"/>
      <c r="F129" s="115"/>
      <c r="G129" s="115"/>
      <c r="H129" s="115"/>
      <c r="I129" s="115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115"/>
      <c r="C130" s="115"/>
      <c r="D130" s="115"/>
      <c r="E130" s="115"/>
      <c r="F130" s="115"/>
      <c r="G130" s="115"/>
      <c r="H130" s="115"/>
      <c r="I130" s="115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115"/>
      <c r="C131" s="115"/>
      <c r="D131" s="115"/>
      <c r="E131" s="115"/>
      <c r="F131" s="115"/>
      <c r="G131" s="115"/>
      <c r="H131" s="115"/>
      <c r="I131" s="115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115"/>
      <c r="C132" s="115"/>
      <c r="D132" s="115"/>
      <c r="E132" s="115"/>
      <c r="F132" s="115"/>
      <c r="G132" s="115"/>
      <c r="H132" s="115"/>
      <c r="I132" s="115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115"/>
      <c r="C133" s="115"/>
      <c r="D133" s="115"/>
      <c r="E133" s="115"/>
      <c r="F133" s="115"/>
      <c r="G133" s="115"/>
      <c r="H133" s="115"/>
      <c r="I133" s="115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115"/>
      <c r="C134" s="115"/>
      <c r="D134" s="115"/>
      <c r="E134" s="115"/>
      <c r="F134" s="115"/>
      <c r="G134" s="115"/>
      <c r="H134" s="115"/>
      <c r="I134" s="115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115"/>
      <c r="C135" s="115"/>
      <c r="D135" s="115"/>
      <c r="E135" s="115"/>
      <c r="F135" s="115"/>
      <c r="G135" s="115"/>
      <c r="H135" s="115"/>
      <c r="I135" s="115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115"/>
      <c r="C136" s="115"/>
      <c r="D136" s="115"/>
      <c r="E136" s="115"/>
      <c r="F136" s="115"/>
      <c r="G136" s="115"/>
      <c r="H136" s="115"/>
      <c r="I136" s="115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115"/>
      <c r="C137" s="115"/>
      <c r="D137" s="115"/>
      <c r="E137" s="115"/>
      <c r="F137" s="115"/>
      <c r="G137" s="115"/>
      <c r="H137" s="115"/>
      <c r="I137" s="115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115"/>
      <c r="C138" s="115"/>
      <c r="D138" s="115"/>
      <c r="E138" s="115"/>
      <c r="F138" s="115"/>
      <c r="G138" s="115"/>
      <c r="H138" s="115"/>
      <c r="I138" s="115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115"/>
      <c r="C139" s="115"/>
      <c r="D139" s="115"/>
      <c r="E139" s="115"/>
      <c r="F139" s="115"/>
      <c r="G139" s="115"/>
      <c r="H139" s="115"/>
      <c r="I139" s="115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115"/>
      <c r="C140" s="115"/>
      <c r="D140" s="115"/>
      <c r="E140" s="115"/>
      <c r="F140" s="115"/>
      <c r="G140" s="115"/>
      <c r="H140" s="115"/>
      <c r="I140" s="115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115"/>
      <c r="C141" s="115"/>
      <c r="D141" s="115"/>
      <c r="E141" s="115"/>
      <c r="F141" s="115"/>
      <c r="G141" s="115"/>
      <c r="H141" s="115"/>
      <c r="I141" s="115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115"/>
      <c r="C142" s="115"/>
      <c r="D142" s="115"/>
      <c r="E142" s="115"/>
      <c r="F142" s="115"/>
      <c r="G142" s="115"/>
      <c r="H142" s="115"/>
      <c r="I142" s="115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115"/>
      <c r="C143" s="115"/>
      <c r="D143" s="115"/>
      <c r="E143" s="115"/>
      <c r="F143" s="115"/>
      <c r="G143" s="115"/>
      <c r="H143" s="115"/>
      <c r="I143" s="115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115"/>
      <c r="C144" s="115"/>
      <c r="D144" s="115"/>
      <c r="E144" s="115"/>
      <c r="F144" s="115"/>
      <c r="G144" s="115"/>
      <c r="H144" s="115"/>
      <c r="I144" s="115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115"/>
      <c r="C145" s="115"/>
      <c r="D145" s="115"/>
      <c r="E145" s="115"/>
      <c r="F145" s="115"/>
      <c r="G145" s="115"/>
      <c r="H145" s="115"/>
      <c r="I145" s="115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115"/>
      <c r="C146" s="115"/>
      <c r="D146" s="115"/>
      <c r="E146" s="115"/>
      <c r="F146" s="115"/>
      <c r="G146" s="115"/>
      <c r="H146" s="115"/>
      <c r="I146" s="115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115"/>
      <c r="C147" s="115"/>
      <c r="D147" s="115"/>
      <c r="E147" s="115"/>
      <c r="F147" s="115"/>
      <c r="G147" s="115"/>
      <c r="H147" s="115"/>
      <c r="I147" s="115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115"/>
      <c r="C148" s="115"/>
      <c r="D148" s="115"/>
      <c r="E148" s="115"/>
      <c r="F148" s="115"/>
      <c r="G148" s="115"/>
      <c r="H148" s="115"/>
      <c r="I148" s="115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115"/>
      <c r="C149" s="115"/>
      <c r="D149" s="115"/>
      <c r="E149" s="115"/>
      <c r="F149" s="115"/>
      <c r="G149" s="115"/>
      <c r="H149" s="115"/>
      <c r="I149" s="115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115"/>
      <c r="C150" s="115"/>
      <c r="D150" s="115"/>
      <c r="E150" s="115"/>
      <c r="F150" s="115"/>
      <c r="G150" s="115"/>
      <c r="H150" s="115"/>
      <c r="I150" s="115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115"/>
      <c r="C151" s="115"/>
      <c r="D151" s="115"/>
      <c r="E151" s="115"/>
      <c r="F151" s="115"/>
      <c r="G151" s="115"/>
      <c r="H151" s="115"/>
      <c r="I151" s="115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115"/>
      <c r="C152" s="115"/>
      <c r="D152" s="115"/>
      <c r="E152" s="115"/>
      <c r="F152" s="115"/>
      <c r="G152" s="115"/>
      <c r="H152" s="115"/>
      <c r="I152" s="115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115"/>
      <c r="C153" s="115"/>
      <c r="D153" s="115"/>
      <c r="E153" s="115"/>
      <c r="F153" s="115"/>
      <c r="G153" s="115"/>
      <c r="H153" s="115"/>
      <c r="I153" s="115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115"/>
      <c r="C154" s="115"/>
      <c r="D154" s="115"/>
      <c r="E154" s="115"/>
      <c r="F154" s="115"/>
      <c r="G154" s="115"/>
      <c r="H154" s="115"/>
      <c r="I154" s="115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115"/>
      <c r="C155" s="115"/>
      <c r="D155" s="115"/>
      <c r="E155" s="115"/>
      <c r="F155" s="115"/>
      <c r="G155" s="115"/>
      <c r="H155" s="115"/>
      <c r="I155" s="115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115"/>
      <c r="C156" s="115"/>
      <c r="D156" s="115"/>
      <c r="E156" s="115"/>
      <c r="F156" s="115"/>
      <c r="G156" s="115"/>
      <c r="H156" s="115"/>
      <c r="I156" s="115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115"/>
      <c r="C157" s="115"/>
      <c r="D157" s="115"/>
      <c r="E157" s="115"/>
      <c r="F157" s="115"/>
      <c r="G157" s="115"/>
      <c r="H157" s="115"/>
      <c r="I157" s="115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115"/>
      <c r="C158" s="115"/>
      <c r="D158" s="115"/>
      <c r="E158" s="115"/>
      <c r="F158" s="115"/>
      <c r="G158" s="115"/>
      <c r="H158" s="115"/>
      <c r="I158" s="115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115"/>
      <c r="C159" s="115"/>
      <c r="D159" s="115"/>
      <c r="E159" s="115"/>
      <c r="F159" s="115"/>
      <c r="G159" s="115"/>
      <c r="H159" s="115"/>
      <c r="I159" s="115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115"/>
      <c r="C160" s="115"/>
      <c r="D160" s="115"/>
      <c r="E160" s="115"/>
      <c r="F160" s="115"/>
      <c r="G160" s="115"/>
      <c r="H160" s="115"/>
      <c r="I160" s="115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115"/>
      <c r="C161" s="115"/>
      <c r="D161" s="115"/>
      <c r="E161" s="115"/>
      <c r="F161" s="115"/>
      <c r="G161" s="115"/>
      <c r="H161" s="115"/>
      <c r="I161" s="115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115"/>
      <c r="C162" s="115"/>
      <c r="D162" s="115"/>
      <c r="E162" s="115"/>
      <c r="F162" s="115"/>
      <c r="G162" s="115"/>
      <c r="H162" s="115"/>
      <c r="I162" s="115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115"/>
      <c r="C163" s="115"/>
      <c r="D163" s="115"/>
      <c r="E163" s="115"/>
      <c r="F163" s="115"/>
      <c r="G163" s="115"/>
      <c r="H163" s="115"/>
      <c r="I163" s="115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115"/>
      <c r="C164" s="115"/>
      <c r="D164" s="115"/>
      <c r="E164" s="115"/>
      <c r="F164" s="115"/>
      <c r="G164" s="115"/>
      <c r="H164" s="115"/>
      <c r="I164" s="115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115"/>
      <c r="C165" s="115"/>
      <c r="D165" s="115"/>
      <c r="E165" s="115"/>
      <c r="F165" s="115"/>
      <c r="G165" s="115"/>
      <c r="H165" s="115"/>
      <c r="I165" s="115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115"/>
      <c r="C166" s="115"/>
      <c r="D166" s="115"/>
      <c r="E166" s="115"/>
      <c r="F166" s="115"/>
      <c r="G166" s="115"/>
      <c r="H166" s="115"/>
      <c r="I166" s="115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115"/>
      <c r="C167" s="115"/>
      <c r="D167" s="115"/>
      <c r="E167" s="115"/>
      <c r="F167" s="115"/>
      <c r="G167" s="115"/>
      <c r="H167" s="115"/>
      <c r="I167" s="115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115"/>
      <c r="C168" s="115"/>
      <c r="D168" s="115"/>
      <c r="E168" s="115"/>
      <c r="F168" s="115"/>
      <c r="G168" s="115"/>
      <c r="H168" s="115"/>
      <c r="I168" s="115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115"/>
      <c r="C169" s="115"/>
      <c r="D169" s="115"/>
      <c r="E169" s="115"/>
      <c r="F169" s="115"/>
      <c r="G169" s="115"/>
      <c r="H169" s="115"/>
      <c r="I169" s="115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115"/>
      <c r="C170" s="115"/>
      <c r="D170" s="115"/>
      <c r="E170" s="115"/>
      <c r="F170" s="115"/>
      <c r="G170" s="115"/>
      <c r="H170" s="115"/>
      <c r="I170" s="115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115"/>
      <c r="C171" s="115"/>
      <c r="D171" s="115"/>
      <c r="E171" s="115"/>
      <c r="F171" s="115"/>
      <c r="G171" s="115"/>
      <c r="H171" s="115"/>
      <c r="I171" s="115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115"/>
      <c r="C172" s="115"/>
      <c r="D172" s="115"/>
      <c r="E172" s="115"/>
      <c r="F172" s="115"/>
      <c r="G172" s="115"/>
      <c r="H172" s="115"/>
      <c r="I172" s="115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115"/>
      <c r="C173" s="115"/>
      <c r="D173" s="115"/>
      <c r="E173" s="115"/>
      <c r="F173" s="115"/>
      <c r="G173" s="115"/>
      <c r="H173" s="115"/>
      <c r="I173" s="115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115"/>
      <c r="C174" s="115"/>
      <c r="D174" s="115"/>
      <c r="E174" s="115"/>
      <c r="F174" s="115"/>
      <c r="G174" s="115"/>
      <c r="H174" s="115"/>
      <c r="I174" s="115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115"/>
      <c r="C175" s="115"/>
      <c r="D175" s="115"/>
      <c r="E175" s="115"/>
      <c r="F175" s="115"/>
      <c r="G175" s="115"/>
      <c r="H175" s="115"/>
      <c r="I175" s="115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115"/>
      <c r="C176" s="115"/>
      <c r="D176" s="115"/>
      <c r="E176" s="115"/>
      <c r="F176" s="115"/>
      <c r="G176" s="115"/>
      <c r="H176" s="115"/>
      <c r="I176" s="115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115"/>
      <c r="C177" s="115"/>
      <c r="D177" s="115"/>
      <c r="E177" s="115"/>
      <c r="F177" s="115"/>
      <c r="G177" s="115"/>
      <c r="H177" s="115"/>
      <c r="I177" s="115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115"/>
      <c r="C178" s="115"/>
      <c r="D178" s="115"/>
      <c r="E178" s="115"/>
      <c r="F178" s="115"/>
      <c r="G178" s="115"/>
      <c r="H178" s="115"/>
      <c r="I178" s="115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115"/>
      <c r="C179" s="115"/>
      <c r="D179" s="115"/>
      <c r="E179" s="115"/>
      <c r="F179" s="115"/>
      <c r="G179" s="115"/>
      <c r="H179" s="115"/>
      <c r="I179" s="115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115"/>
      <c r="C180" s="115"/>
      <c r="D180" s="115"/>
      <c r="E180" s="115"/>
      <c r="F180" s="115"/>
      <c r="G180" s="115"/>
      <c r="H180" s="115"/>
      <c r="I180" s="115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115"/>
      <c r="C181" s="115"/>
      <c r="D181" s="115"/>
      <c r="E181" s="115"/>
      <c r="F181" s="115"/>
      <c r="G181" s="115"/>
      <c r="H181" s="115"/>
      <c r="I181" s="115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115"/>
      <c r="C182" s="115"/>
      <c r="D182" s="115"/>
      <c r="E182" s="115"/>
      <c r="F182" s="115"/>
      <c r="G182" s="115"/>
      <c r="H182" s="115"/>
      <c r="I182" s="115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115"/>
      <c r="C183" s="115"/>
      <c r="D183" s="115"/>
      <c r="E183" s="115"/>
      <c r="F183" s="115"/>
      <c r="G183" s="115"/>
      <c r="H183" s="115"/>
      <c r="I183" s="115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115"/>
      <c r="C184" s="115"/>
      <c r="D184" s="115"/>
      <c r="E184" s="115"/>
      <c r="F184" s="115"/>
      <c r="G184" s="115"/>
      <c r="H184" s="115"/>
      <c r="I184" s="115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115"/>
      <c r="C185" s="115"/>
      <c r="D185" s="115"/>
      <c r="E185" s="115"/>
      <c r="F185" s="115"/>
      <c r="G185" s="115"/>
      <c r="H185" s="115"/>
      <c r="I185" s="115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115"/>
      <c r="C186" s="115"/>
      <c r="D186" s="115"/>
      <c r="E186" s="115"/>
      <c r="F186" s="115"/>
      <c r="G186" s="115"/>
      <c r="H186" s="115"/>
      <c r="I186" s="115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115"/>
      <c r="C187" s="115"/>
      <c r="D187" s="115"/>
      <c r="E187" s="115"/>
      <c r="F187" s="115"/>
      <c r="G187" s="115"/>
      <c r="H187" s="115"/>
      <c r="I187" s="115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115"/>
      <c r="C188" s="115"/>
      <c r="D188" s="115"/>
      <c r="E188" s="115"/>
      <c r="F188" s="115"/>
      <c r="G188" s="115"/>
      <c r="H188" s="115"/>
      <c r="I188" s="115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115"/>
      <c r="C189" s="115"/>
      <c r="D189" s="115"/>
      <c r="E189" s="115"/>
      <c r="F189" s="115"/>
      <c r="G189" s="115"/>
      <c r="H189" s="115"/>
      <c r="I189" s="115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115"/>
      <c r="C190" s="115"/>
      <c r="D190" s="115"/>
      <c r="E190" s="115"/>
      <c r="F190" s="115"/>
      <c r="G190" s="115"/>
      <c r="H190" s="115"/>
      <c r="I190" s="115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115"/>
      <c r="C191" s="115"/>
      <c r="D191" s="115"/>
      <c r="E191" s="115"/>
      <c r="F191" s="115"/>
      <c r="G191" s="115"/>
      <c r="H191" s="115"/>
      <c r="I191" s="115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115"/>
      <c r="C192" s="115"/>
      <c r="D192" s="115"/>
      <c r="E192" s="115"/>
      <c r="F192" s="115"/>
      <c r="G192" s="115"/>
      <c r="H192" s="115"/>
      <c r="I192" s="115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115"/>
      <c r="C193" s="115"/>
      <c r="D193" s="115"/>
      <c r="E193" s="115"/>
      <c r="F193" s="115"/>
      <c r="G193" s="115"/>
      <c r="H193" s="115"/>
      <c r="I193" s="115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115"/>
      <c r="C194" s="115"/>
      <c r="D194" s="115"/>
      <c r="E194" s="115"/>
      <c r="F194" s="115"/>
      <c r="G194" s="115"/>
      <c r="H194" s="115"/>
      <c r="I194" s="115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115"/>
      <c r="C195" s="115"/>
      <c r="D195" s="115"/>
      <c r="E195" s="115"/>
      <c r="F195" s="115"/>
      <c r="G195" s="115"/>
      <c r="H195" s="115"/>
      <c r="I195" s="115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115"/>
      <c r="C196" s="115"/>
      <c r="D196" s="115"/>
      <c r="E196" s="115"/>
      <c r="F196" s="115"/>
      <c r="G196" s="115"/>
      <c r="H196" s="115"/>
      <c r="I196" s="115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115"/>
      <c r="C197" s="115"/>
      <c r="D197" s="115"/>
      <c r="E197" s="115"/>
      <c r="F197" s="115"/>
      <c r="G197" s="115"/>
      <c r="H197" s="115"/>
      <c r="I197" s="115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115"/>
      <c r="C198" s="115"/>
      <c r="D198" s="115"/>
      <c r="E198" s="115"/>
      <c r="F198" s="115"/>
      <c r="G198" s="115"/>
      <c r="H198" s="115"/>
      <c r="I198" s="115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115"/>
      <c r="C199" s="115"/>
      <c r="D199" s="115"/>
      <c r="E199" s="115"/>
      <c r="F199" s="115"/>
      <c r="G199" s="115"/>
      <c r="H199" s="115"/>
      <c r="I199" s="115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115"/>
      <c r="C200" s="115"/>
      <c r="D200" s="115"/>
      <c r="E200" s="115"/>
      <c r="F200" s="115"/>
      <c r="G200" s="115"/>
      <c r="H200" s="115"/>
      <c r="I200" s="115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115"/>
      <c r="C201" s="115"/>
      <c r="D201" s="115"/>
      <c r="E201" s="115"/>
      <c r="F201" s="115"/>
      <c r="G201" s="115"/>
      <c r="H201" s="115"/>
      <c r="I201" s="115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115"/>
      <c r="C202" s="115"/>
      <c r="D202" s="115"/>
      <c r="E202" s="115"/>
      <c r="F202" s="115"/>
      <c r="G202" s="115"/>
      <c r="H202" s="115"/>
      <c r="I202" s="115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115"/>
      <c r="C203" s="115"/>
      <c r="D203" s="115"/>
      <c r="E203" s="115"/>
      <c r="F203" s="115"/>
      <c r="G203" s="115"/>
      <c r="H203" s="115"/>
      <c r="I203" s="115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115"/>
      <c r="C204" s="115"/>
      <c r="D204" s="115"/>
      <c r="E204" s="115"/>
      <c r="F204" s="115"/>
      <c r="G204" s="115"/>
      <c r="H204" s="115"/>
      <c r="I204" s="115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115"/>
      <c r="C205" s="115"/>
      <c r="D205" s="115"/>
      <c r="E205" s="115"/>
      <c r="F205" s="115"/>
      <c r="G205" s="115"/>
      <c r="H205" s="115"/>
      <c r="I205" s="115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115"/>
      <c r="C206" s="115"/>
      <c r="D206" s="115"/>
      <c r="E206" s="115"/>
      <c r="F206" s="115"/>
      <c r="G206" s="115"/>
      <c r="H206" s="115"/>
      <c r="I206" s="115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115"/>
      <c r="C207" s="115"/>
      <c r="D207" s="115"/>
      <c r="E207" s="115"/>
      <c r="F207" s="115"/>
      <c r="G207" s="115"/>
      <c r="H207" s="115"/>
      <c r="I207" s="115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115"/>
      <c r="C208" s="115"/>
      <c r="D208" s="115"/>
      <c r="E208" s="115"/>
      <c r="F208" s="115"/>
      <c r="G208" s="115"/>
      <c r="H208" s="115"/>
      <c r="I208" s="115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115"/>
      <c r="C209" s="115"/>
      <c r="D209" s="115"/>
      <c r="E209" s="115"/>
      <c r="F209" s="115"/>
      <c r="G209" s="115"/>
      <c r="H209" s="115"/>
      <c r="I209" s="115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115"/>
      <c r="C210" s="115"/>
      <c r="D210" s="115"/>
      <c r="E210" s="115"/>
      <c r="F210" s="115"/>
      <c r="G210" s="115"/>
      <c r="H210" s="115"/>
      <c r="I210" s="115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115"/>
      <c r="C211" s="115"/>
      <c r="D211" s="115"/>
      <c r="E211" s="115"/>
      <c r="F211" s="115"/>
      <c r="G211" s="115"/>
      <c r="H211" s="115"/>
      <c r="I211" s="115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115"/>
      <c r="C212" s="115"/>
      <c r="D212" s="115"/>
      <c r="E212" s="115"/>
      <c r="F212" s="115"/>
      <c r="G212" s="115"/>
      <c r="H212" s="115"/>
      <c r="I212" s="115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115"/>
      <c r="C213" s="115"/>
      <c r="D213" s="115"/>
      <c r="E213" s="115"/>
      <c r="F213" s="115"/>
      <c r="G213" s="115"/>
      <c r="H213" s="115"/>
      <c r="I213" s="115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115"/>
      <c r="C214" s="115"/>
      <c r="D214" s="115"/>
      <c r="E214" s="115"/>
      <c r="F214" s="115"/>
      <c r="G214" s="115"/>
      <c r="H214" s="115"/>
      <c r="I214" s="115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115"/>
      <c r="C215" s="115"/>
      <c r="D215" s="115"/>
      <c r="E215" s="115"/>
      <c r="F215" s="115"/>
      <c r="G215" s="115"/>
      <c r="H215" s="115"/>
      <c r="I215" s="115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115"/>
      <c r="C216" s="115"/>
      <c r="D216" s="115"/>
      <c r="E216" s="115"/>
      <c r="F216" s="115"/>
      <c r="G216" s="115"/>
      <c r="H216" s="115"/>
      <c r="I216" s="115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115"/>
      <c r="C217" s="115"/>
      <c r="D217" s="115"/>
      <c r="E217" s="115"/>
      <c r="F217" s="115"/>
      <c r="G217" s="115"/>
      <c r="H217" s="115"/>
      <c r="I217" s="115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115"/>
      <c r="C218" s="115"/>
      <c r="D218" s="115"/>
      <c r="E218" s="115"/>
      <c r="F218" s="115"/>
      <c r="G218" s="115"/>
      <c r="H218" s="115"/>
      <c r="I218" s="115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115"/>
      <c r="C219" s="115"/>
      <c r="D219" s="115"/>
      <c r="E219" s="115"/>
      <c r="F219" s="115"/>
      <c r="G219" s="115"/>
      <c r="H219" s="115"/>
      <c r="I219" s="115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115"/>
      <c r="C220" s="115"/>
      <c r="D220" s="115"/>
      <c r="E220" s="115"/>
      <c r="F220" s="115"/>
      <c r="G220" s="115"/>
      <c r="H220" s="115"/>
      <c r="I220" s="115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115"/>
      <c r="C221" s="115"/>
      <c r="D221" s="115"/>
      <c r="E221" s="115"/>
      <c r="F221" s="115"/>
      <c r="G221" s="115"/>
      <c r="H221" s="115"/>
      <c r="I221" s="115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115"/>
      <c r="C222" s="115"/>
      <c r="D222" s="115"/>
      <c r="E222" s="115"/>
      <c r="F222" s="115"/>
      <c r="G222" s="115"/>
      <c r="H222" s="115"/>
      <c r="I222" s="115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115"/>
      <c r="C223" s="115"/>
      <c r="D223" s="115"/>
      <c r="E223" s="115"/>
      <c r="F223" s="115"/>
      <c r="G223" s="115"/>
      <c r="H223" s="115"/>
      <c r="I223" s="115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2.75" customHeight="1">
      <c r="A224" s="36"/>
      <c r="B224" s="115"/>
      <c r="C224" s="115"/>
      <c r="D224" s="115"/>
      <c r="E224" s="115"/>
      <c r="F224" s="115"/>
      <c r="G224" s="115"/>
      <c r="H224" s="115"/>
      <c r="I224" s="115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2.75" customHeight="1">
      <c r="A225" s="36"/>
      <c r="B225" s="115"/>
      <c r="C225" s="115"/>
      <c r="D225" s="115"/>
      <c r="E225" s="115"/>
      <c r="F225" s="115"/>
      <c r="G225" s="115"/>
      <c r="H225" s="115"/>
      <c r="I225" s="115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2.75" customHeight="1">
      <c r="A226" s="36"/>
      <c r="B226" s="115"/>
      <c r="C226" s="115"/>
      <c r="D226" s="115"/>
      <c r="E226" s="115"/>
      <c r="F226" s="115"/>
      <c r="G226" s="115"/>
      <c r="H226" s="115"/>
      <c r="I226" s="115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2.75" customHeight="1">
      <c r="A227" s="36"/>
      <c r="B227" s="115"/>
      <c r="C227" s="115"/>
      <c r="D227" s="115"/>
      <c r="E227" s="115"/>
      <c r="F227" s="115"/>
      <c r="G227" s="115"/>
      <c r="H227" s="115"/>
      <c r="I227" s="115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2.75" customHeight="1">
      <c r="A228" s="36"/>
      <c r="B228" s="115"/>
      <c r="C228" s="115"/>
      <c r="D228" s="115"/>
      <c r="E228" s="115"/>
      <c r="F228" s="115"/>
      <c r="G228" s="115"/>
      <c r="H228" s="115"/>
      <c r="I228" s="115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2.75" customHeight="1">
      <c r="A229" s="36"/>
      <c r="B229" s="115"/>
      <c r="C229" s="115"/>
      <c r="D229" s="115"/>
      <c r="E229" s="115"/>
      <c r="F229" s="115"/>
      <c r="G229" s="115"/>
      <c r="H229" s="115"/>
      <c r="I229" s="115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2.75" customHeight="1">
      <c r="A230" s="36"/>
      <c r="B230" s="115"/>
      <c r="C230" s="115"/>
      <c r="D230" s="115"/>
      <c r="E230" s="115"/>
      <c r="F230" s="115"/>
      <c r="G230" s="115"/>
      <c r="H230" s="115"/>
      <c r="I230" s="115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2.75" customHeight="1">
      <c r="A231" s="36"/>
      <c r="B231" s="115"/>
      <c r="C231" s="115"/>
      <c r="D231" s="115"/>
      <c r="E231" s="115"/>
      <c r="F231" s="115"/>
      <c r="G231" s="115"/>
      <c r="H231" s="115"/>
      <c r="I231" s="115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2.75" customHeight="1">
      <c r="A232" s="36"/>
      <c r="B232" s="115"/>
      <c r="C232" s="115"/>
      <c r="D232" s="115"/>
      <c r="E232" s="115"/>
      <c r="F232" s="115"/>
      <c r="G232" s="115"/>
      <c r="H232" s="115"/>
      <c r="I232" s="115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2.75" customHeight="1">
      <c r="A233" s="36"/>
      <c r="B233" s="115"/>
      <c r="C233" s="115"/>
      <c r="D233" s="115"/>
      <c r="E233" s="115"/>
      <c r="F233" s="115"/>
      <c r="G233" s="115"/>
      <c r="H233" s="115"/>
      <c r="I233" s="115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2.75" customHeight="1">
      <c r="A234" s="36"/>
      <c r="B234" s="115"/>
      <c r="C234" s="115"/>
      <c r="D234" s="115"/>
      <c r="E234" s="115"/>
      <c r="F234" s="115"/>
      <c r="G234" s="115"/>
      <c r="H234" s="115"/>
      <c r="I234" s="115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2.75" customHeight="1">
      <c r="A235" s="36"/>
      <c r="B235" s="115"/>
      <c r="C235" s="115"/>
      <c r="D235" s="115"/>
      <c r="E235" s="115"/>
      <c r="F235" s="115"/>
      <c r="G235" s="115"/>
      <c r="H235" s="115"/>
      <c r="I235" s="115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2.75" customHeight="1">
      <c r="A236" s="36"/>
      <c r="B236" s="115"/>
      <c r="C236" s="115"/>
      <c r="D236" s="115"/>
      <c r="E236" s="115"/>
      <c r="F236" s="115"/>
      <c r="G236" s="115"/>
      <c r="H236" s="115"/>
      <c r="I236" s="115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2.75" customHeight="1">
      <c r="A237" s="36"/>
      <c r="B237" s="115"/>
      <c r="C237" s="115"/>
      <c r="D237" s="115"/>
      <c r="E237" s="115"/>
      <c r="F237" s="115"/>
      <c r="G237" s="115"/>
      <c r="H237" s="115"/>
      <c r="I237" s="115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2.75" customHeight="1">
      <c r="A238" s="36"/>
      <c r="B238" s="115"/>
      <c r="C238" s="115"/>
      <c r="D238" s="115"/>
      <c r="E238" s="115"/>
      <c r="F238" s="115"/>
      <c r="G238" s="115"/>
      <c r="H238" s="115"/>
      <c r="I238" s="115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2.75" customHeight="1">
      <c r="A239" s="36"/>
      <c r="B239" s="115"/>
      <c r="C239" s="115"/>
      <c r="D239" s="115"/>
      <c r="E239" s="115"/>
      <c r="F239" s="115"/>
      <c r="G239" s="115"/>
      <c r="H239" s="115"/>
      <c r="I239" s="115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2.75" customHeight="1">
      <c r="A240" s="36"/>
      <c r="B240" s="115"/>
      <c r="C240" s="115"/>
      <c r="D240" s="115"/>
      <c r="E240" s="115"/>
      <c r="F240" s="115"/>
      <c r="G240" s="115"/>
      <c r="H240" s="115"/>
      <c r="I240" s="115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2.75" customHeight="1">
      <c r="A241" s="36"/>
      <c r="B241" s="115"/>
      <c r="C241" s="115"/>
      <c r="D241" s="115"/>
      <c r="E241" s="115"/>
      <c r="F241" s="115"/>
      <c r="G241" s="115"/>
      <c r="H241" s="115"/>
      <c r="I241" s="115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2.75" customHeight="1">
      <c r="A242" s="36"/>
      <c r="B242" s="115"/>
      <c r="C242" s="115"/>
      <c r="D242" s="115"/>
      <c r="E242" s="115"/>
      <c r="F242" s="115"/>
      <c r="G242" s="115"/>
      <c r="H242" s="115"/>
      <c r="I242" s="115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2.75" customHeight="1">
      <c r="A243" s="36"/>
      <c r="B243" s="115"/>
      <c r="C243" s="115"/>
      <c r="D243" s="115"/>
      <c r="E243" s="115"/>
      <c r="F243" s="115"/>
      <c r="G243" s="115"/>
      <c r="H243" s="115"/>
      <c r="I243" s="115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2.75" customHeight="1">
      <c r="A244" s="36"/>
      <c r="B244" s="115"/>
      <c r="C244" s="115"/>
      <c r="D244" s="115"/>
      <c r="E244" s="115"/>
      <c r="F244" s="115"/>
      <c r="G244" s="115"/>
      <c r="H244" s="115"/>
      <c r="I244" s="115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2.75" customHeight="1">
      <c r="A245" s="36"/>
      <c r="B245" s="115"/>
      <c r="C245" s="115"/>
      <c r="D245" s="115"/>
      <c r="E245" s="115"/>
      <c r="F245" s="115"/>
      <c r="G245" s="115"/>
      <c r="H245" s="115"/>
      <c r="I245" s="115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2.75" customHeight="1">
      <c r="A246" s="36"/>
      <c r="B246" s="115"/>
      <c r="C246" s="115"/>
      <c r="D246" s="115"/>
      <c r="E246" s="115"/>
      <c r="F246" s="115"/>
      <c r="G246" s="115"/>
      <c r="H246" s="115"/>
      <c r="I246" s="115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2.75" customHeight="1">
      <c r="A247" s="36"/>
      <c r="B247" s="115"/>
      <c r="C247" s="115"/>
      <c r="D247" s="115"/>
      <c r="E247" s="115"/>
      <c r="F247" s="115"/>
      <c r="G247" s="115"/>
      <c r="H247" s="115"/>
      <c r="I247" s="115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2.75" customHeight="1">
      <c r="A248" s="36"/>
      <c r="B248" s="115"/>
      <c r="C248" s="115"/>
      <c r="D248" s="115"/>
      <c r="E248" s="115"/>
      <c r="F248" s="115"/>
      <c r="G248" s="115"/>
      <c r="H248" s="115"/>
      <c r="I248" s="115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2.75" customHeight="1">
      <c r="A249" s="36"/>
      <c r="B249" s="115"/>
      <c r="C249" s="115"/>
      <c r="D249" s="115"/>
      <c r="E249" s="115"/>
      <c r="F249" s="115"/>
      <c r="G249" s="115"/>
      <c r="H249" s="115"/>
      <c r="I249" s="115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2.75" customHeight="1">
      <c r="A250" s="36"/>
      <c r="B250" s="115"/>
      <c r="C250" s="115"/>
      <c r="D250" s="115"/>
      <c r="E250" s="115"/>
      <c r="F250" s="115"/>
      <c r="G250" s="115"/>
      <c r="H250" s="115"/>
      <c r="I250" s="115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2.75" customHeight="1">
      <c r="A251" s="36"/>
      <c r="B251" s="115"/>
      <c r="C251" s="115"/>
      <c r="D251" s="115"/>
      <c r="E251" s="115"/>
      <c r="F251" s="115"/>
      <c r="G251" s="115"/>
      <c r="H251" s="115"/>
      <c r="I251" s="115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2.75" customHeight="1">
      <c r="A252" s="36"/>
      <c r="B252" s="115"/>
      <c r="C252" s="115"/>
      <c r="D252" s="115"/>
      <c r="E252" s="115"/>
      <c r="F252" s="115"/>
      <c r="G252" s="115"/>
      <c r="H252" s="115"/>
      <c r="I252" s="115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2.75" customHeight="1">
      <c r="A253" s="36"/>
      <c r="B253" s="115"/>
      <c r="C253" s="115"/>
      <c r="D253" s="115"/>
      <c r="E253" s="115"/>
      <c r="F253" s="115"/>
      <c r="G253" s="115"/>
      <c r="H253" s="115"/>
      <c r="I253" s="115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2.75" customHeight="1">
      <c r="A254" s="36"/>
      <c r="B254" s="115"/>
      <c r="C254" s="115"/>
      <c r="D254" s="115"/>
      <c r="E254" s="115"/>
      <c r="F254" s="115"/>
      <c r="G254" s="115"/>
      <c r="H254" s="115"/>
      <c r="I254" s="115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2.75" customHeight="1">
      <c r="A255" s="36"/>
      <c r="B255" s="115"/>
      <c r="C255" s="115"/>
      <c r="D255" s="115"/>
      <c r="E255" s="115"/>
      <c r="F255" s="115"/>
      <c r="G255" s="115"/>
      <c r="H255" s="115"/>
      <c r="I255" s="115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24">
    <mergeCell ref="B1:F1"/>
    <mergeCell ref="B2:F2"/>
    <mergeCell ref="B3:F3"/>
    <mergeCell ref="B5:F5"/>
    <mergeCell ref="B9:F9"/>
    <mergeCell ref="B12:F12"/>
    <mergeCell ref="B21:D21"/>
    <mergeCell ref="B22:D22"/>
    <mergeCell ref="B23:D23"/>
    <mergeCell ref="B24:D24"/>
    <mergeCell ref="B25:D25"/>
    <mergeCell ref="B27:F27"/>
    <mergeCell ref="C30:C31"/>
    <mergeCell ref="E30:E31"/>
    <mergeCell ref="B53:D53"/>
    <mergeCell ref="B54:D54"/>
    <mergeCell ref="B55:D55"/>
    <mergeCell ref="B30:B31"/>
    <mergeCell ref="B43:B45"/>
    <mergeCell ref="E43:E45"/>
    <mergeCell ref="B47:C47"/>
    <mergeCell ref="B50:F50"/>
    <mergeCell ref="B51:D51"/>
    <mergeCell ref="B52:D52"/>
  </mergeCells>
  <conditionalFormatting sqref="D16:D17 D19:D20">
    <cfRule type="cellIs" dxfId="0" priority="1" operator="equal">
      <formula>"CÓ"</formula>
    </cfRule>
  </conditionalFormatting>
  <conditionalFormatting sqref="C1:C4 C6:C11 C14:C26 C29:C49 C56:C1000 E1:E4 E6:E11 E14:E26 E29:E33 E43:E49 E56:E1000">
    <cfRule type="cellIs" dxfId="1" priority="2" operator="equal">
      <formula>"KHÔNG"</formula>
    </cfRule>
  </conditionalFormatting>
  <conditionalFormatting sqref="C1:C4 C6:C11 C14:C26 C29:C49 C56:C1000 E1:E4 E6:E11 E14:E26 E29:E33 E43:E49 E56:E1000">
    <cfRule type="cellIs" dxfId="2" priority="3" stopIfTrue="1" operator="equal">
      <formula>"CÓ"</formula>
    </cfRule>
  </conditionalFormatting>
  <conditionalFormatting sqref="C5 E5">
    <cfRule type="cellIs" dxfId="1" priority="4" operator="equal">
      <formula>"KHÔNG"</formula>
    </cfRule>
  </conditionalFormatting>
  <conditionalFormatting sqref="C5 E5">
    <cfRule type="cellIs" dxfId="2" priority="5" stopIfTrue="1" operator="equal">
      <formula>"CÓ"</formula>
    </cfRule>
  </conditionalFormatting>
  <conditionalFormatting sqref="C12:C13 E12:E13">
    <cfRule type="cellIs" dxfId="1" priority="6" operator="equal">
      <formula>"KHÔNG"</formula>
    </cfRule>
  </conditionalFormatting>
  <conditionalFormatting sqref="C12:C13 E12:E13">
    <cfRule type="cellIs" dxfId="2" priority="7" stopIfTrue="1" operator="equal">
      <formula>"CÓ"</formula>
    </cfRule>
  </conditionalFormatting>
  <conditionalFormatting sqref="C27:C28 E27:E28">
    <cfRule type="cellIs" dxfId="1" priority="8" operator="equal">
      <formula>"KHÔNG"</formula>
    </cfRule>
  </conditionalFormatting>
  <conditionalFormatting sqref="C27:C28 E27:E28">
    <cfRule type="cellIs" dxfId="2" priority="9" stopIfTrue="1" operator="equal">
      <formula>"CÓ"</formula>
    </cfRule>
  </conditionalFormatting>
  <conditionalFormatting sqref="E51:E55">
    <cfRule type="cellIs" dxfId="1" priority="10" operator="equal">
      <formula>"KHÔNG"</formula>
    </cfRule>
  </conditionalFormatting>
  <conditionalFormatting sqref="E51:E55">
    <cfRule type="cellIs" dxfId="2" priority="11" stopIfTrue="1" operator="equal">
      <formula>"CÓ"</formula>
    </cfRule>
  </conditionalFormatting>
  <dataValidations>
    <dataValidation type="list" allowBlank="1" sqref="C16:C17">
      <formula1>"KHÔNG,GOLD,PLATINUM,DIAMOND"</formula1>
    </dataValidation>
    <dataValidation type="list" allowBlank="1" sqref="C20">
      <formula1>"CÓ,KHÔNG"</formula1>
    </dataValidation>
    <dataValidation type="list" allowBlank="1" showErrorMessage="1" sqref="E17 E19:E20">
      <formula1>"KHÔNG"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49.78"/>
    <col customWidth="1" min="3" max="3" width="17.11"/>
    <col customWidth="1" min="4" max="4" width="14.44"/>
    <col customWidth="1" min="5" max="5" width="17.0"/>
    <col customWidth="1" min="6" max="6" width="19.44"/>
    <col customWidth="1" min="7" max="7" width="18.78"/>
    <col customWidth="1" min="8" max="8" width="19.22"/>
    <col customWidth="1" min="9" max="26" width="11.0"/>
  </cols>
  <sheetData>
    <row r="1" ht="55.5" customHeight="1">
      <c r="A1" s="23"/>
      <c r="B1" s="24" t="s">
        <v>17</v>
      </c>
      <c r="I1" s="26"/>
      <c r="J1" s="26"/>
      <c r="K1" s="26"/>
      <c r="L1" s="26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8.25" customHeight="1">
      <c r="A2" s="23"/>
      <c r="B2" s="27" t="s">
        <v>18</v>
      </c>
      <c r="I2" s="26"/>
      <c r="J2" s="26"/>
      <c r="K2" s="26"/>
      <c r="L2" s="26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39.0" customHeight="1">
      <c r="A3" s="23"/>
      <c r="B3" s="28" t="str">
        <f>"Mã sản phẩm: "&amp;B11</f>
        <v>Mã sản phẩm: BE516.13</v>
      </c>
      <c r="C3" s="29"/>
      <c r="D3" s="29"/>
      <c r="E3" s="29"/>
      <c r="F3" s="29"/>
      <c r="G3" s="29"/>
      <c r="H3" s="30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0.5" customHeight="1">
      <c r="A4" s="23"/>
      <c r="B4" s="23"/>
      <c r="C4" s="31"/>
      <c r="D4" s="31"/>
      <c r="E4" s="31"/>
      <c r="F4" s="31"/>
      <c r="G4" s="25"/>
      <c r="H4" s="25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45.0" customHeight="1">
      <c r="A5" s="23"/>
      <c r="B5" s="32" t="s">
        <v>102</v>
      </c>
      <c r="C5" s="29"/>
      <c r="D5" s="29"/>
      <c r="E5" s="29"/>
      <c r="F5" s="30"/>
      <c r="G5" s="25"/>
      <c r="H5" s="2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6.5" customHeight="1">
      <c r="A6" s="23"/>
      <c r="B6" s="33" t="s">
        <v>20</v>
      </c>
      <c r="C6" s="34"/>
      <c r="D6" s="34"/>
      <c r="E6" s="34"/>
      <c r="F6" s="35"/>
      <c r="G6" s="25"/>
      <c r="H6" s="25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0.5" customHeight="1">
      <c r="A7" s="36"/>
      <c r="B7" s="37"/>
      <c r="C7" s="37"/>
      <c r="D7" s="37"/>
      <c r="E7" s="37"/>
      <c r="F7" s="38"/>
      <c r="G7" s="25"/>
      <c r="H7" s="25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9.0" customHeight="1">
      <c r="A8" s="36"/>
      <c r="B8" s="36"/>
      <c r="C8" s="36"/>
      <c r="D8" s="37"/>
      <c r="E8" s="37"/>
      <c r="F8" s="38"/>
      <c r="G8" s="25"/>
      <c r="H8" s="2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42.0" customHeight="1">
      <c r="A9" s="36"/>
      <c r="B9" s="188" t="s">
        <v>21</v>
      </c>
      <c r="C9" s="29"/>
      <c r="D9" s="29"/>
      <c r="E9" s="29"/>
      <c r="F9" s="40"/>
      <c r="G9" s="25"/>
      <c r="H9" s="2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39.75" customHeight="1">
      <c r="A10" s="41"/>
      <c r="B10" s="189" t="s">
        <v>22</v>
      </c>
      <c r="C10" s="189" t="s">
        <v>23</v>
      </c>
      <c r="D10" s="189" t="s">
        <v>24</v>
      </c>
      <c r="E10" s="189" t="s">
        <v>25</v>
      </c>
      <c r="F10" s="189" t="s">
        <v>26</v>
      </c>
      <c r="G10" s="41"/>
      <c r="H10" s="25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24.75" customHeight="1">
      <c r="A11" s="36"/>
      <c r="B11" s="190" t="str">
        <f>'NHẬP LIỆU'!$B$3</f>
        <v>BE516.13</v>
      </c>
      <c r="C11" s="190" t="str">
        <f>'NHẬP LIỆU'!$B$4</f>
        <v>1PN+1</v>
      </c>
      <c r="D11" s="191">
        <f>'NHẬP LIỆU'!$B$5</f>
        <v>54</v>
      </c>
      <c r="E11" s="191">
        <f>'NHẬP LIỆU'!$B$6</f>
        <v>48.9</v>
      </c>
      <c r="F11" s="192">
        <f>TODAY()</f>
        <v>45630</v>
      </c>
      <c r="G11" s="36"/>
      <c r="H11" s="2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42.0" customHeight="1">
      <c r="A12" s="36"/>
      <c r="B12" s="193" t="s">
        <v>27</v>
      </c>
      <c r="C12" s="47"/>
      <c r="D12" s="47"/>
      <c r="E12" s="47"/>
      <c r="F12" s="48"/>
      <c r="G12" s="25"/>
      <c r="H12" s="2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39.75" customHeight="1">
      <c r="A13" s="36"/>
      <c r="B13" s="189" t="s">
        <v>28</v>
      </c>
      <c r="C13" s="189" t="s">
        <v>29</v>
      </c>
      <c r="D13" s="189" t="s">
        <v>30</v>
      </c>
      <c r="E13" s="189" t="s">
        <v>31</v>
      </c>
      <c r="F13" s="189" t="s">
        <v>32</v>
      </c>
      <c r="G13" s="36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42.75" customHeight="1">
      <c r="A14" s="36"/>
      <c r="B14" s="49" t="s">
        <v>33</v>
      </c>
      <c r="C14" s="50"/>
      <c r="D14" s="51"/>
      <c r="E14" s="52"/>
      <c r="F14" s="194">
        <f>'NHẬP LIỆU'!$B$7</f>
        <v>4107543733</v>
      </c>
      <c r="G14" s="25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24.75" customHeight="1">
      <c r="A15" s="36"/>
      <c r="B15" s="195" t="s">
        <v>103</v>
      </c>
      <c r="C15" s="139" t="str">
        <f>'PTTT CHUAN'!C15</f>
        <v>CÓ</v>
      </c>
      <c r="D15" s="196">
        <f>IF(C15="CÓ",VLOOKUP($C$11,'NHẬP LIỆU'!K4:L8,2,0),"")</f>
        <v>300000000</v>
      </c>
      <c r="E15" s="141" t="str">
        <f>IF(C15="CÓ","CÓ","KHÔNG")</f>
        <v>CÓ</v>
      </c>
      <c r="F15" s="197">
        <f>D15</f>
        <v>300000000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4.75" customHeight="1">
      <c r="A16" s="36"/>
      <c r="B16" s="195" t="s">
        <v>104</v>
      </c>
      <c r="C16" s="139" t="str">
        <f>'PTTT CHUAN'!C16</f>
        <v>GOLD</v>
      </c>
      <c r="D16" s="198">
        <f>IF(C16="GOLD",1%/2,IF(C16="PLATINUM",1.3%/2,IF(C16="DIAMOND",1.7%/2,0)))</f>
        <v>0.005</v>
      </c>
      <c r="E16" s="141" t="str">
        <f>IF(C16="KHÔNG","KHÔNG","CÓ")</f>
        <v>CÓ</v>
      </c>
      <c r="F16" s="197">
        <f>IF(E16="CÓ",D16*($F$14-F15),0)</f>
        <v>19037718.67</v>
      </c>
      <c r="G16" s="36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4.75" customHeight="1">
      <c r="A17" s="36"/>
      <c r="B17" s="195" t="s">
        <v>105</v>
      </c>
      <c r="C17" s="139" t="str">
        <f>C16</f>
        <v>GOLD</v>
      </c>
      <c r="D17" s="196">
        <f>D16*(F21+F22)</f>
        <v>20211679.59</v>
      </c>
      <c r="E17" s="141" t="s">
        <v>39</v>
      </c>
      <c r="F17" s="197">
        <f>IF(E17="CÓ",D17*($F$14-SUM(F15:F16)),0)</f>
        <v>0</v>
      </c>
      <c r="G17" s="36"/>
      <c r="H17" s="61"/>
      <c r="I17" s="62"/>
      <c r="J17" s="22"/>
      <c r="K17" s="22"/>
      <c r="L17" s="22"/>
      <c r="M17" s="5"/>
      <c r="N17" s="5"/>
      <c r="O17" s="63"/>
      <c r="P17" s="5"/>
      <c r="Q17" s="5"/>
      <c r="R17" s="5"/>
      <c r="S17" s="5"/>
      <c r="T17" s="5"/>
      <c r="U17" s="5"/>
      <c r="V17" s="22"/>
      <c r="W17" s="22"/>
      <c r="X17" s="22"/>
      <c r="Y17" s="22"/>
      <c r="Z17" s="36"/>
    </row>
    <row r="18" ht="24.75" customHeight="1">
      <c r="A18" s="36"/>
      <c r="B18" s="199" t="s">
        <v>106</v>
      </c>
      <c r="C18" s="139" t="str">
        <f>'PTTT CHUAN'!C19</f>
        <v>CÓ</v>
      </c>
      <c r="D18" s="198">
        <f>IF(AND(C18="CÓ",(MONTH(F11)=12)),3%,0)</f>
        <v>0.03</v>
      </c>
      <c r="E18" s="145" t="str">
        <f>IF(C18="KHÔNG","KHÔNG","CÓ")</f>
        <v>CÓ</v>
      </c>
      <c r="F18" s="197">
        <f>IF(E18="CÓ",D18*($F$14-SUM(F15:F17)),0)</f>
        <v>113655180.4</v>
      </c>
      <c r="G18" s="36"/>
      <c r="H18" s="2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4.75" customHeight="1">
      <c r="A19" s="36"/>
      <c r="B19" s="195" t="s">
        <v>107</v>
      </c>
      <c r="C19" s="148" t="str">
        <f>'PTTT CHUAN'!C20</f>
        <v>CÓ</v>
      </c>
      <c r="D19" s="200" t="str">
        <f>IF(C19="CÓ",VLOOKUP($C$11,'NHẬP LIỆU'!$H$4:$I$8,2,0),"")</f>
        <v>1 suất học bổng</v>
      </c>
      <c r="E19" s="141" t="s">
        <v>39</v>
      </c>
      <c r="F19" s="197">
        <f>IF(E19="CÓ",D19*($F$14-SUM(F15:F18)),0)</f>
        <v>0</v>
      </c>
      <c r="G19" s="36"/>
      <c r="H19" s="2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42.75" customHeight="1">
      <c r="A20" s="36"/>
      <c r="B20" s="201" t="s">
        <v>108</v>
      </c>
      <c r="C20" s="148" t="str">
        <f>'PTTT CHUAN'!C21</f>
        <v>CÓ</v>
      </c>
      <c r="D20" s="146" t="str">
        <f>IF(C20="CÓ","ĐƯỢC TẶNG","")</f>
        <v>ĐƯỢC TẶNG</v>
      </c>
      <c r="E20" s="141" t="s">
        <v>39</v>
      </c>
      <c r="F20" s="197">
        <f>IF(E20="CÓ",D20*($F$14-SUM(F15:F19)),0)</f>
        <v>0</v>
      </c>
      <c r="G20" s="36"/>
      <c r="H20" s="25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39.75" customHeight="1">
      <c r="A21" s="36"/>
      <c r="B21" s="202" t="s">
        <v>44</v>
      </c>
      <c r="C21" s="72"/>
      <c r="D21" s="73"/>
      <c r="E21" s="203"/>
      <c r="F21" s="204">
        <f>F14-SUM(F15:F20)</f>
        <v>3674850834</v>
      </c>
      <c r="G21" s="36"/>
      <c r="H21" s="2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24.75" customHeight="1">
      <c r="A22" s="36"/>
      <c r="B22" s="205" t="s">
        <v>45</v>
      </c>
      <c r="C22" s="77"/>
      <c r="D22" s="78"/>
      <c r="E22" s="206">
        <v>0.1</v>
      </c>
      <c r="F22" s="207">
        <f>F21*10%</f>
        <v>367485083.4</v>
      </c>
      <c r="G22" s="36"/>
      <c r="H22" s="2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39.75" customHeight="1">
      <c r="A23" s="36"/>
      <c r="B23" s="208" t="s">
        <v>46</v>
      </c>
      <c r="C23" s="77"/>
      <c r="D23" s="82"/>
      <c r="E23" s="209"/>
      <c r="F23" s="207">
        <f>F21+F22</f>
        <v>4042335917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24.75" customHeight="1">
      <c r="A24" s="36"/>
      <c r="B24" s="205" t="s">
        <v>47</v>
      </c>
      <c r="C24" s="77"/>
      <c r="D24" s="78"/>
      <c r="E24" s="210">
        <v>0.02</v>
      </c>
      <c r="F24" s="207">
        <f>F21*E24</f>
        <v>73497016.68</v>
      </c>
      <c r="G24" s="36"/>
      <c r="H24" s="2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39.75" customHeight="1">
      <c r="A25" s="36"/>
      <c r="B25" s="208" t="s">
        <v>48</v>
      </c>
      <c r="C25" s="77"/>
      <c r="D25" s="82"/>
      <c r="E25" s="211"/>
      <c r="F25" s="212">
        <f>ROUND(SUM(F23:F24),0)</f>
        <v>4115832934</v>
      </c>
      <c r="G25" s="36"/>
      <c r="H25" s="2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24.75" customHeight="1">
      <c r="A26" s="36"/>
      <c r="B26" s="36"/>
      <c r="C26" s="36"/>
      <c r="D26" s="36"/>
      <c r="E26" s="36"/>
      <c r="F26" s="36"/>
      <c r="G26" s="25"/>
      <c r="H26" s="2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42.0" customHeight="1">
      <c r="A27" s="36"/>
      <c r="B27" s="213" t="s">
        <v>109</v>
      </c>
      <c r="C27" s="214"/>
      <c r="D27" s="214"/>
      <c r="E27" s="214"/>
      <c r="F27" s="214"/>
      <c r="G27" s="214"/>
      <c r="H27" s="21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9.5" customHeight="1">
      <c r="A28" s="36"/>
      <c r="B28" s="216" t="s">
        <v>50</v>
      </c>
      <c r="C28" s="216" t="s">
        <v>51</v>
      </c>
      <c r="D28" s="216" t="s">
        <v>52</v>
      </c>
      <c r="E28" s="217" t="s">
        <v>53</v>
      </c>
      <c r="F28" s="218"/>
      <c r="G28" s="219" t="s">
        <v>54</v>
      </c>
      <c r="H28" s="21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9.5" customHeight="1">
      <c r="A29" s="36"/>
      <c r="B29" s="220"/>
      <c r="C29" s="220"/>
      <c r="D29" s="220"/>
      <c r="E29" s="221"/>
      <c r="F29" s="222"/>
      <c r="G29" s="223" t="s">
        <v>110</v>
      </c>
      <c r="H29" s="223" t="s">
        <v>111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30.0" customHeight="1">
      <c r="A30" s="36"/>
      <c r="B30" s="224" t="s">
        <v>112</v>
      </c>
      <c r="C30" s="225">
        <f>F11</f>
        <v>45630</v>
      </c>
      <c r="D30" s="226"/>
      <c r="E30" s="227"/>
      <c r="F30" s="228"/>
      <c r="G30" s="229">
        <v>1.0E8</v>
      </c>
      <c r="H30" s="229">
        <v>0.0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30.0" customHeight="1">
      <c r="A31" s="36"/>
      <c r="B31" s="230" t="s">
        <v>113</v>
      </c>
      <c r="C31" s="231">
        <f>$C$30+10</f>
        <v>45640</v>
      </c>
      <c r="D31" s="232">
        <v>0.15</v>
      </c>
      <c r="E31" s="233" t="s">
        <v>57</v>
      </c>
      <c r="F31" s="218"/>
      <c r="G31" s="229">
        <f>D31*1.1*F14-G30</f>
        <v>577744715.9</v>
      </c>
      <c r="H31" s="229">
        <v>0.0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30.0" customHeight="1">
      <c r="A32" s="36"/>
      <c r="B32" s="220"/>
      <c r="C32" s="220"/>
      <c r="D32" s="232">
        <v>0.05</v>
      </c>
      <c r="E32" s="221"/>
      <c r="F32" s="222"/>
      <c r="G32" s="229">
        <f t="shared" ref="G32:H32" si="1">D32*F14</f>
        <v>205377186.7</v>
      </c>
      <c r="H32" s="229">
        <f t="shared" si="1"/>
        <v>0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07.25" customHeight="1">
      <c r="A33" s="36"/>
      <c r="B33" s="234" t="s">
        <v>114</v>
      </c>
      <c r="C33" s="225">
        <f>$C$30+15</f>
        <v>45645</v>
      </c>
      <c r="D33" s="232">
        <v>0.7</v>
      </c>
      <c r="E33" s="235" t="s">
        <v>115</v>
      </c>
      <c r="F33" s="215"/>
      <c r="G33" s="229">
        <v>0.0</v>
      </c>
      <c r="H33" s="229">
        <f>D33*F23</f>
        <v>2829635142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30.0" customHeight="1">
      <c r="A34" s="36"/>
      <c r="B34" s="236" t="s">
        <v>116</v>
      </c>
      <c r="C34" s="237"/>
      <c r="D34" s="232">
        <v>0.1</v>
      </c>
      <c r="E34" s="233" t="s">
        <v>117</v>
      </c>
      <c r="F34" s="218"/>
      <c r="G34" s="238">
        <f>(D34*$F$23)-(SUM(G30:G32)-15%*$F$23-5%*F21)</f>
        <v>311204618.4</v>
      </c>
      <c r="H34" s="229">
        <f>25%*G23</f>
        <v>0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30.0" customHeight="1">
      <c r="A35" s="36"/>
      <c r="B35" s="239"/>
      <c r="C35" s="240">
        <f>$C$30+130</f>
        <v>45760</v>
      </c>
      <c r="D35" s="232">
        <v>0.05</v>
      </c>
      <c r="E35" s="241"/>
      <c r="F35" s="242"/>
      <c r="G35" s="229">
        <f>D35*F22</f>
        <v>18374254.17</v>
      </c>
      <c r="H35" s="229" t="str">
        <f>G24</f>
        <v/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30.0" customHeight="1">
      <c r="A36" s="36"/>
      <c r="B36" s="220"/>
      <c r="C36" s="243"/>
      <c r="D36" s="232">
        <v>0.02</v>
      </c>
      <c r="E36" s="221"/>
      <c r="F36" s="222"/>
      <c r="G36" s="229">
        <f>F24</f>
        <v>73497016.68</v>
      </c>
      <c r="H36" s="229">
        <f>E36*G22</f>
        <v>0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30.0" customHeight="1">
      <c r="A37" s="36"/>
      <c r="B37" s="244" t="s">
        <v>118</v>
      </c>
      <c r="C37" s="245" t="s">
        <v>66</v>
      </c>
      <c r="D37" s="246"/>
      <c r="E37" s="247"/>
      <c r="F37" s="248"/>
      <c r="G37" s="249">
        <v>0.0</v>
      </c>
      <c r="H37" s="249">
        <v>0.0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30.0" customHeight="1">
      <c r="A38" s="36"/>
      <c r="B38" s="250" t="s">
        <v>67</v>
      </c>
      <c r="C38" s="251"/>
      <c r="D38" s="251"/>
      <c r="E38" s="251"/>
      <c r="F38" s="252"/>
      <c r="G38" s="253">
        <f t="shared" ref="G38:H38" si="2">SUM(G30:G37)</f>
        <v>1286197792</v>
      </c>
      <c r="H38" s="253">
        <f t="shared" si="2"/>
        <v>2829635142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39.75" customHeight="1">
      <c r="A39" s="36"/>
      <c r="B39" s="221"/>
      <c r="C39" s="254"/>
      <c r="D39" s="254"/>
      <c r="E39" s="254"/>
      <c r="F39" s="255"/>
      <c r="G39" s="256">
        <f>ROUND(SUM(G30:H37),0)</f>
        <v>4115832934</v>
      </c>
      <c r="H39" s="257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39.75" customHeight="1">
      <c r="A40" s="36"/>
      <c r="B40" s="115"/>
      <c r="C40" s="115"/>
      <c r="D40" s="115"/>
      <c r="E40" s="115"/>
      <c r="F40" s="116"/>
      <c r="G40" s="25"/>
      <c r="H40" s="2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39.75" customHeight="1">
      <c r="A41" s="36"/>
      <c r="B41" s="258" t="s">
        <v>68</v>
      </c>
      <c r="C41" s="29"/>
      <c r="D41" s="29"/>
      <c r="E41" s="29"/>
      <c r="F41" s="29"/>
      <c r="G41" s="29"/>
      <c r="H41" s="30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39.75" customHeight="1">
      <c r="A42" s="36"/>
      <c r="B42" s="259" t="s">
        <v>69</v>
      </c>
      <c r="C42" s="260"/>
      <c r="D42" s="260"/>
      <c r="E42" s="260"/>
      <c r="F42" s="261"/>
      <c r="G42" s="262" t="s">
        <v>70</v>
      </c>
      <c r="H42" s="262" t="s">
        <v>71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39.75" customHeight="1">
      <c r="A43" s="36"/>
      <c r="B43" s="263" t="s">
        <v>72</v>
      </c>
      <c r="C43" s="260"/>
      <c r="D43" s="260"/>
      <c r="E43" s="260"/>
      <c r="F43" s="261"/>
      <c r="G43" s="123">
        <f>'PTTT CHUAN'!$E$44</f>
        <v>3889462123</v>
      </c>
      <c r="H43" s="124">
        <f>'PTTT CHUAN'!$C$37</f>
        <v>45760</v>
      </c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39.75" customHeight="1">
      <c r="A44" s="36"/>
      <c r="B44" s="263" t="s">
        <v>73</v>
      </c>
      <c r="C44" s="260"/>
      <c r="D44" s="260"/>
      <c r="E44" s="260"/>
      <c r="F44" s="261"/>
      <c r="G44" s="123">
        <f>'PTTT GIAN'!$F$47</f>
        <v>4115832934</v>
      </c>
      <c r="H44" s="124" t="str">
        <f>'PTTT GIAN'!$C$44</f>
        <v>15/09/2026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39.75" customHeight="1">
      <c r="A45" s="36"/>
      <c r="B45" s="263" t="s">
        <v>74</v>
      </c>
      <c r="C45" s="260"/>
      <c r="D45" s="260"/>
      <c r="E45" s="260"/>
      <c r="F45" s="261"/>
      <c r="G45" s="264">
        <f>$G$39</f>
        <v>4115832934</v>
      </c>
      <c r="H45" s="265">
        <f>$C$35</f>
        <v>45760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39.75" customHeight="1">
      <c r="A46" s="36"/>
      <c r="B46" s="263" t="s">
        <v>75</v>
      </c>
      <c r="C46" s="260"/>
      <c r="D46" s="260"/>
      <c r="E46" s="260"/>
      <c r="F46" s="261"/>
      <c r="G46" s="123">
        <f>'PTTT Nhanh'!$F$37</f>
        <v>3663091311</v>
      </c>
      <c r="H46" s="124">
        <f>'PTTT Nhanh'!$C$35</f>
        <v>45675</v>
      </c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2.75" customHeight="1">
      <c r="A47" s="36"/>
      <c r="B47" s="115"/>
      <c r="C47" s="115"/>
      <c r="D47" s="115"/>
      <c r="E47" s="115"/>
      <c r="F47" s="115"/>
      <c r="G47" s="115"/>
      <c r="H47" s="115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A48" s="36"/>
      <c r="B48" s="115"/>
      <c r="C48" s="115"/>
      <c r="D48" s="115"/>
      <c r="E48" s="115"/>
      <c r="F48" s="115"/>
      <c r="G48" s="115"/>
      <c r="H48" s="115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2.75" customHeight="1">
      <c r="A49" s="36"/>
      <c r="B49" s="115"/>
      <c r="C49" s="115"/>
      <c r="D49" s="115"/>
      <c r="E49" s="115"/>
      <c r="F49" s="115"/>
      <c r="G49" s="115"/>
      <c r="H49" s="115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2.75" customHeight="1">
      <c r="A50" s="36"/>
      <c r="B50" s="115"/>
      <c r="C50" s="115"/>
      <c r="D50" s="115"/>
      <c r="E50" s="115"/>
      <c r="F50" s="115"/>
      <c r="G50" s="115"/>
      <c r="H50" s="115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2.75" customHeight="1">
      <c r="A51" s="36"/>
      <c r="B51" s="115"/>
      <c r="C51" s="115"/>
      <c r="D51" s="115"/>
      <c r="E51" s="115"/>
      <c r="F51" s="115"/>
      <c r="G51" s="115"/>
      <c r="H51" s="115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2.75" customHeight="1">
      <c r="A52" s="36"/>
      <c r="B52" s="115"/>
      <c r="C52" s="115"/>
      <c r="D52" s="115"/>
      <c r="E52" s="115"/>
      <c r="F52" s="115"/>
      <c r="G52" s="115"/>
      <c r="H52" s="115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2.75" customHeight="1">
      <c r="A53" s="36"/>
      <c r="B53" s="115"/>
      <c r="C53" s="115"/>
      <c r="D53" s="115"/>
      <c r="E53" s="115"/>
      <c r="F53" s="115"/>
      <c r="G53" s="115"/>
      <c r="H53" s="115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2.75" customHeight="1">
      <c r="A54" s="36"/>
      <c r="B54" s="115"/>
      <c r="C54" s="115"/>
      <c r="D54" s="115"/>
      <c r="E54" s="115"/>
      <c r="F54" s="115"/>
      <c r="G54" s="115"/>
      <c r="H54" s="115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2.75" customHeight="1">
      <c r="A55" s="36"/>
      <c r="B55" s="115"/>
      <c r="C55" s="115"/>
      <c r="D55" s="115"/>
      <c r="E55" s="115"/>
      <c r="F55" s="115"/>
      <c r="G55" s="115"/>
      <c r="H55" s="115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2.75" customHeight="1">
      <c r="A56" s="36"/>
      <c r="B56" s="115"/>
      <c r="C56" s="115"/>
      <c r="D56" s="115"/>
      <c r="E56" s="115"/>
      <c r="F56" s="115"/>
      <c r="G56" s="115"/>
      <c r="H56" s="115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2.75" customHeight="1">
      <c r="A57" s="36"/>
      <c r="B57" s="115"/>
      <c r="C57" s="115"/>
      <c r="D57" s="115"/>
      <c r="E57" s="115"/>
      <c r="F57" s="115"/>
      <c r="G57" s="115"/>
      <c r="H57" s="115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2.75" customHeight="1">
      <c r="A58" s="36"/>
      <c r="B58" s="115"/>
      <c r="C58" s="115"/>
      <c r="D58" s="115"/>
      <c r="E58" s="115"/>
      <c r="F58" s="115"/>
      <c r="G58" s="115"/>
      <c r="H58" s="115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2.75" customHeight="1">
      <c r="A59" s="36"/>
      <c r="B59" s="115"/>
      <c r="C59" s="115"/>
      <c r="D59" s="115"/>
      <c r="E59" s="115"/>
      <c r="F59" s="115"/>
      <c r="G59" s="115"/>
      <c r="H59" s="115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2.75" customHeight="1">
      <c r="A60" s="36"/>
      <c r="B60" s="115"/>
      <c r="C60" s="115"/>
      <c r="D60" s="115"/>
      <c r="E60" s="115"/>
      <c r="F60" s="115"/>
      <c r="G60" s="115"/>
      <c r="H60" s="115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2.75" customHeight="1">
      <c r="A61" s="36"/>
      <c r="B61" s="115"/>
      <c r="C61" s="115"/>
      <c r="D61" s="115"/>
      <c r="E61" s="115"/>
      <c r="F61" s="115"/>
      <c r="G61" s="115"/>
      <c r="H61" s="115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2.75" customHeight="1">
      <c r="A62" s="36"/>
      <c r="B62" s="115"/>
      <c r="C62" s="115"/>
      <c r="D62" s="115"/>
      <c r="E62" s="115"/>
      <c r="F62" s="115"/>
      <c r="G62" s="115"/>
      <c r="H62" s="115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2.75" customHeight="1">
      <c r="A63" s="36"/>
      <c r="B63" s="115"/>
      <c r="C63" s="115"/>
      <c r="D63" s="115"/>
      <c r="E63" s="115"/>
      <c r="F63" s="115"/>
      <c r="G63" s="115"/>
      <c r="H63" s="11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2.75" customHeight="1">
      <c r="A64" s="36"/>
      <c r="B64" s="115"/>
      <c r="C64" s="115"/>
      <c r="D64" s="115"/>
      <c r="E64" s="115"/>
      <c r="F64" s="115"/>
      <c r="G64" s="115"/>
      <c r="H64" s="115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2.75" customHeight="1">
      <c r="A65" s="36"/>
      <c r="B65" s="115"/>
      <c r="C65" s="115"/>
      <c r="D65" s="115"/>
      <c r="E65" s="115"/>
      <c r="F65" s="115"/>
      <c r="G65" s="115"/>
      <c r="H65" s="115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2.75" customHeight="1">
      <c r="A66" s="36"/>
      <c r="B66" s="115"/>
      <c r="C66" s="115"/>
      <c r="D66" s="115"/>
      <c r="E66" s="115"/>
      <c r="F66" s="115"/>
      <c r="G66" s="115"/>
      <c r="H66" s="115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2.75" customHeight="1">
      <c r="A67" s="36"/>
      <c r="B67" s="115"/>
      <c r="C67" s="115"/>
      <c r="D67" s="115"/>
      <c r="E67" s="115"/>
      <c r="F67" s="115"/>
      <c r="G67" s="115"/>
      <c r="H67" s="115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36"/>
      <c r="B68" s="115"/>
      <c r="C68" s="115"/>
      <c r="D68" s="115"/>
      <c r="E68" s="115"/>
      <c r="F68" s="115"/>
      <c r="G68" s="115"/>
      <c r="H68" s="115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75" customHeight="1">
      <c r="A69" s="36"/>
      <c r="B69" s="115"/>
      <c r="C69" s="115"/>
      <c r="D69" s="115"/>
      <c r="E69" s="115"/>
      <c r="F69" s="115"/>
      <c r="G69" s="115"/>
      <c r="H69" s="115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2.75" customHeight="1">
      <c r="A70" s="36"/>
      <c r="B70" s="115"/>
      <c r="C70" s="115"/>
      <c r="D70" s="115"/>
      <c r="E70" s="115"/>
      <c r="F70" s="115"/>
      <c r="G70" s="115"/>
      <c r="H70" s="115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2.75" customHeight="1">
      <c r="A71" s="36"/>
      <c r="B71" s="115"/>
      <c r="C71" s="115"/>
      <c r="D71" s="115"/>
      <c r="E71" s="115"/>
      <c r="F71" s="115"/>
      <c r="G71" s="115"/>
      <c r="H71" s="115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2.75" customHeight="1">
      <c r="A72" s="36"/>
      <c r="B72" s="115"/>
      <c r="C72" s="115"/>
      <c r="D72" s="115"/>
      <c r="E72" s="115"/>
      <c r="F72" s="115"/>
      <c r="G72" s="115"/>
      <c r="H72" s="115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2.75" customHeight="1">
      <c r="A73" s="36"/>
      <c r="B73" s="115"/>
      <c r="C73" s="115"/>
      <c r="D73" s="115"/>
      <c r="E73" s="115"/>
      <c r="F73" s="115"/>
      <c r="G73" s="115"/>
      <c r="H73" s="115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2.75" customHeight="1">
      <c r="A74" s="36"/>
      <c r="B74" s="115"/>
      <c r="C74" s="115"/>
      <c r="D74" s="115"/>
      <c r="E74" s="115"/>
      <c r="F74" s="115"/>
      <c r="G74" s="115"/>
      <c r="H74" s="115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2.75" customHeight="1">
      <c r="A75" s="36"/>
      <c r="B75" s="115"/>
      <c r="C75" s="115"/>
      <c r="D75" s="115"/>
      <c r="E75" s="115"/>
      <c r="F75" s="115"/>
      <c r="G75" s="115"/>
      <c r="H75" s="115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2.75" customHeight="1">
      <c r="A76" s="36"/>
      <c r="B76" s="115"/>
      <c r="C76" s="115"/>
      <c r="D76" s="115"/>
      <c r="E76" s="115"/>
      <c r="F76" s="115"/>
      <c r="G76" s="115"/>
      <c r="H76" s="115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2.75" customHeight="1">
      <c r="A77" s="36"/>
      <c r="B77" s="115"/>
      <c r="C77" s="115"/>
      <c r="D77" s="115"/>
      <c r="E77" s="115"/>
      <c r="F77" s="115"/>
      <c r="G77" s="115"/>
      <c r="H77" s="115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2.75" customHeight="1">
      <c r="A78" s="36"/>
      <c r="B78" s="115"/>
      <c r="C78" s="115"/>
      <c r="D78" s="115"/>
      <c r="E78" s="115"/>
      <c r="F78" s="115"/>
      <c r="G78" s="115"/>
      <c r="H78" s="115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2.75" customHeight="1">
      <c r="A79" s="36"/>
      <c r="B79" s="115"/>
      <c r="C79" s="115"/>
      <c r="D79" s="115"/>
      <c r="E79" s="115"/>
      <c r="F79" s="115"/>
      <c r="G79" s="115"/>
      <c r="H79" s="115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2.75" customHeight="1">
      <c r="A80" s="36"/>
      <c r="B80" s="115"/>
      <c r="C80" s="115"/>
      <c r="D80" s="115"/>
      <c r="E80" s="115"/>
      <c r="F80" s="115"/>
      <c r="G80" s="115"/>
      <c r="H80" s="115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2.75" customHeight="1">
      <c r="A81" s="36"/>
      <c r="B81" s="115"/>
      <c r="C81" s="115"/>
      <c r="D81" s="115"/>
      <c r="E81" s="115"/>
      <c r="F81" s="115"/>
      <c r="G81" s="115"/>
      <c r="H81" s="115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2.75" customHeight="1">
      <c r="A82" s="36"/>
      <c r="B82" s="115"/>
      <c r="C82" s="115"/>
      <c r="D82" s="115"/>
      <c r="E82" s="115"/>
      <c r="F82" s="115"/>
      <c r="G82" s="115"/>
      <c r="H82" s="115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2.75" customHeight="1">
      <c r="A83" s="36"/>
      <c r="B83" s="115"/>
      <c r="C83" s="115"/>
      <c r="D83" s="115"/>
      <c r="E83" s="115"/>
      <c r="F83" s="115"/>
      <c r="G83" s="115"/>
      <c r="H83" s="115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2.75" customHeight="1">
      <c r="A84" s="36"/>
      <c r="B84" s="115"/>
      <c r="C84" s="115"/>
      <c r="D84" s="115"/>
      <c r="E84" s="115"/>
      <c r="F84" s="115"/>
      <c r="G84" s="115"/>
      <c r="H84" s="115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115"/>
      <c r="C85" s="115"/>
      <c r="D85" s="115"/>
      <c r="E85" s="115"/>
      <c r="F85" s="115"/>
      <c r="G85" s="115"/>
      <c r="H85" s="115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115"/>
      <c r="C86" s="115"/>
      <c r="D86" s="115"/>
      <c r="E86" s="115"/>
      <c r="F86" s="115"/>
      <c r="G86" s="115"/>
      <c r="H86" s="115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115"/>
      <c r="C87" s="115"/>
      <c r="D87" s="115"/>
      <c r="E87" s="115"/>
      <c r="F87" s="115"/>
      <c r="G87" s="115"/>
      <c r="H87" s="115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115"/>
      <c r="C88" s="115"/>
      <c r="D88" s="115"/>
      <c r="E88" s="115"/>
      <c r="F88" s="115"/>
      <c r="G88" s="115"/>
      <c r="H88" s="115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115"/>
      <c r="C89" s="115"/>
      <c r="D89" s="115"/>
      <c r="E89" s="115"/>
      <c r="F89" s="115"/>
      <c r="G89" s="115"/>
      <c r="H89" s="115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115"/>
      <c r="C90" s="115"/>
      <c r="D90" s="115"/>
      <c r="E90" s="115"/>
      <c r="F90" s="115"/>
      <c r="G90" s="115"/>
      <c r="H90" s="115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115"/>
      <c r="C91" s="115"/>
      <c r="D91" s="115"/>
      <c r="E91" s="115"/>
      <c r="F91" s="115"/>
      <c r="G91" s="115"/>
      <c r="H91" s="115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115"/>
      <c r="C92" s="115"/>
      <c r="D92" s="115"/>
      <c r="E92" s="115"/>
      <c r="F92" s="115"/>
      <c r="G92" s="115"/>
      <c r="H92" s="115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115"/>
      <c r="C93" s="115"/>
      <c r="D93" s="115"/>
      <c r="E93" s="115"/>
      <c r="F93" s="115"/>
      <c r="G93" s="115"/>
      <c r="H93" s="115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115"/>
      <c r="C94" s="115"/>
      <c r="D94" s="115"/>
      <c r="E94" s="115"/>
      <c r="F94" s="115"/>
      <c r="G94" s="115"/>
      <c r="H94" s="115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115"/>
      <c r="C95" s="115"/>
      <c r="D95" s="115"/>
      <c r="E95" s="115"/>
      <c r="F95" s="115"/>
      <c r="G95" s="115"/>
      <c r="H95" s="115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115"/>
      <c r="C96" s="115"/>
      <c r="D96" s="115"/>
      <c r="E96" s="115"/>
      <c r="F96" s="115"/>
      <c r="G96" s="115"/>
      <c r="H96" s="115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115"/>
      <c r="C97" s="115"/>
      <c r="D97" s="115"/>
      <c r="E97" s="115"/>
      <c r="F97" s="115"/>
      <c r="G97" s="115"/>
      <c r="H97" s="115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115"/>
      <c r="C98" s="115"/>
      <c r="D98" s="115"/>
      <c r="E98" s="115"/>
      <c r="F98" s="115"/>
      <c r="G98" s="115"/>
      <c r="H98" s="115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115"/>
      <c r="C99" s="115"/>
      <c r="D99" s="115"/>
      <c r="E99" s="115"/>
      <c r="F99" s="115"/>
      <c r="G99" s="115"/>
      <c r="H99" s="115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115"/>
      <c r="C100" s="115"/>
      <c r="D100" s="115"/>
      <c r="E100" s="115"/>
      <c r="F100" s="115"/>
      <c r="G100" s="115"/>
      <c r="H100" s="115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115"/>
      <c r="C101" s="115"/>
      <c r="D101" s="115"/>
      <c r="E101" s="115"/>
      <c r="F101" s="115"/>
      <c r="G101" s="115"/>
      <c r="H101" s="115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115"/>
      <c r="C102" s="115"/>
      <c r="D102" s="115"/>
      <c r="E102" s="115"/>
      <c r="F102" s="115"/>
      <c r="G102" s="115"/>
      <c r="H102" s="115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115"/>
      <c r="C103" s="115"/>
      <c r="D103" s="115"/>
      <c r="E103" s="115"/>
      <c r="F103" s="115"/>
      <c r="G103" s="115"/>
      <c r="H103" s="115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115"/>
      <c r="C104" s="115"/>
      <c r="D104" s="115"/>
      <c r="E104" s="115"/>
      <c r="F104" s="115"/>
      <c r="G104" s="115"/>
      <c r="H104" s="115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115"/>
      <c r="C105" s="115"/>
      <c r="D105" s="115"/>
      <c r="E105" s="115"/>
      <c r="F105" s="115"/>
      <c r="G105" s="115"/>
      <c r="H105" s="115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115"/>
      <c r="C106" s="115"/>
      <c r="D106" s="115"/>
      <c r="E106" s="115"/>
      <c r="F106" s="115"/>
      <c r="G106" s="115"/>
      <c r="H106" s="115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115"/>
      <c r="C107" s="115"/>
      <c r="D107" s="115"/>
      <c r="E107" s="115"/>
      <c r="F107" s="115"/>
      <c r="G107" s="115"/>
      <c r="H107" s="115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115"/>
      <c r="C108" s="115"/>
      <c r="D108" s="115"/>
      <c r="E108" s="115"/>
      <c r="F108" s="115"/>
      <c r="G108" s="115"/>
      <c r="H108" s="115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115"/>
      <c r="C109" s="115"/>
      <c r="D109" s="115"/>
      <c r="E109" s="115"/>
      <c r="F109" s="115"/>
      <c r="G109" s="115"/>
      <c r="H109" s="115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115"/>
      <c r="C110" s="115"/>
      <c r="D110" s="115"/>
      <c r="E110" s="115"/>
      <c r="F110" s="115"/>
      <c r="G110" s="115"/>
      <c r="H110" s="115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115"/>
      <c r="C111" s="115"/>
      <c r="D111" s="115"/>
      <c r="E111" s="115"/>
      <c r="F111" s="115"/>
      <c r="G111" s="115"/>
      <c r="H111" s="115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115"/>
      <c r="C112" s="115"/>
      <c r="D112" s="115"/>
      <c r="E112" s="115"/>
      <c r="F112" s="115"/>
      <c r="G112" s="115"/>
      <c r="H112" s="115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115"/>
      <c r="C113" s="115"/>
      <c r="D113" s="115"/>
      <c r="E113" s="115"/>
      <c r="F113" s="115"/>
      <c r="G113" s="115"/>
      <c r="H113" s="115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115"/>
      <c r="C114" s="115"/>
      <c r="D114" s="115"/>
      <c r="E114" s="115"/>
      <c r="F114" s="115"/>
      <c r="G114" s="115"/>
      <c r="H114" s="115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115"/>
      <c r="C115" s="115"/>
      <c r="D115" s="115"/>
      <c r="E115" s="115"/>
      <c r="F115" s="115"/>
      <c r="G115" s="115"/>
      <c r="H115" s="115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115"/>
      <c r="C116" s="115"/>
      <c r="D116" s="115"/>
      <c r="E116" s="115"/>
      <c r="F116" s="115"/>
      <c r="G116" s="115"/>
      <c r="H116" s="115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115"/>
      <c r="C117" s="115"/>
      <c r="D117" s="115"/>
      <c r="E117" s="115"/>
      <c r="F117" s="115"/>
      <c r="G117" s="115"/>
      <c r="H117" s="115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115"/>
      <c r="C118" s="115"/>
      <c r="D118" s="115"/>
      <c r="E118" s="115"/>
      <c r="F118" s="115"/>
      <c r="G118" s="115"/>
      <c r="H118" s="115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115"/>
      <c r="C119" s="115"/>
      <c r="D119" s="115"/>
      <c r="E119" s="115"/>
      <c r="F119" s="115"/>
      <c r="G119" s="115"/>
      <c r="H119" s="115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115"/>
      <c r="C120" s="115"/>
      <c r="D120" s="115"/>
      <c r="E120" s="115"/>
      <c r="F120" s="115"/>
      <c r="G120" s="115"/>
      <c r="H120" s="115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115"/>
      <c r="C121" s="115"/>
      <c r="D121" s="115"/>
      <c r="E121" s="115"/>
      <c r="F121" s="115"/>
      <c r="G121" s="115"/>
      <c r="H121" s="115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115"/>
      <c r="C122" s="115"/>
      <c r="D122" s="115"/>
      <c r="E122" s="115"/>
      <c r="F122" s="115"/>
      <c r="G122" s="115"/>
      <c r="H122" s="115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115"/>
      <c r="C123" s="115"/>
      <c r="D123" s="115"/>
      <c r="E123" s="115"/>
      <c r="F123" s="115"/>
      <c r="G123" s="115"/>
      <c r="H123" s="115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115"/>
      <c r="C124" s="115"/>
      <c r="D124" s="115"/>
      <c r="E124" s="115"/>
      <c r="F124" s="115"/>
      <c r="G124" s="115"/>
      <c r="H124" s="115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115"/>
      <c r="C125" s="115"/>
      <c r="D125" s="115"/>
      <c r="E125" s="115"/>
      <c r="F125" s="115"/>
      <c r="G125" s="115"/>
      <c r="H125" s="115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115"/>
      <c r="C126" s="115"/>
      <c r="D126" s="115"/>
      <c r="E126" s="115"/>
      <c r="F126" s="115"/>
      <c r="G126" s="115"/>
      <c r="H126" s="115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115"/>
      <c r="C127" s="115"/>
      <c r="D127" s="115"/>
      <c r="E127" s="115"/>
      <c r="F127" s="115"/>
      <c r="G127" s="115"/>
      <c r="H127" s="115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115"/>
      <c r="C128" s="115"/>
      <c r="D128" s="115"/>
      <c r="E128" s="115"/>
      <c r="F128" s="115"/>
      <c r="G128" s="115"/>
      <c r="H128" s="115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115"/>
      <c r="C129" s="115"/>
      <c r="D129" s="115"/>
      <c r="E129" s="115"/>
      <c r="F129" s="115"/>
      <c r="G129" s="115"/>
      <c r="H129" s="115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115"/>
      <c r="C130" s="115"/>
      <c r="D130" s="115"/>
      <c r="E130" s="115"/>
      <c r="F130" s="115"/>
      <c r="G130" s="115"/>
      <c r="H130" s="115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115"/>
      <c r="C131" s="115"/>
      <c r="D131" s="115"/>
      <c r="E131" s="115"/>
      <c r="F131" s="115"/>
      <c r="G131" s="115"/>
      <c r="H131" s="115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115"/>
      <c r="C132" s="115"/>
      <c r="D132" s="115"/>
      <c r="E132" s="115"/>
      <c r="F132" s="115"/>
      <c r="G132" s="115"/>
      <c r="H132" s="115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115"/>
      <c r="C133" s="115"/>
      <c r="D133" s="115"/>
      <c r="E133" s="115"/>
      <c r="F133" s="115"/>
      <c r="G133" s="115"/>
      <c r="H133" s="115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115"/>
      <c r="C134" s="115"/>
      <c r="D134" s="115"/>
      <c r="E134" s="115"/>
      <c r="F134" s="115"/>
      <c r="G134" s="115"/>
      <c r="H134" s="115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115"/>
      <c r="C135" s="115"/>
      <c r="D135" s="115"/>
      <c r="E135" s="115"/>
      <c r="F135" s="115"/>
      <c r="G135" s="115"/>
      <c r="H135" s="115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115"/>
      <c r="C136" s="115"/>
      <c r="D136" s="115"/>
      <c r="E136" s="115"/>
      <c r="F136" s="115"/>
      <c r="G136" s="115"/>
      <c r="H136" s="115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115"/>
      <c r="C137" s="115"/>
      <c r="D137" s="115"/>
      <c r="E137" s="115"/>
      <c r="F137" s="115"/>
      <c r="G137" s="115"/>
      <c r="H137" s="115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115"/>
      <c r="C138" s="115"/>
      <c r="D138" s="115"/>
      <c r="E138" s="115"/>
      <c r="F138" s="115"/>
      <c r="G138" s="115"/>
      <c r="H138" s="115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115"/>
      <c r="C139" s="115"/>
      <c r="D139" s="115"/>
      <c r="E139" s="115"/>
      <c r="F139" s="115"/>
      <c r="G139" s="115"/>
      <c r="H139" s="115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115"/>
      <c r="C140" s="115"/>
      <c r="D140" s="115"/>
      <c r="E140" s="115"/>
      <c r="F140" s="115"/>
      <c r="G140" s="115"/>
      <c r="H140" s="115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115"/>
      <c r="C141" s="115"/>
      <c r="D141" s="115"/>
      <c r="E141" s="115"/>
      <c r="F141" s="115"/>
      <c r="G141" s="115"/>
      <c r="H141" s="115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115"/>
      <c r="C142" s="115"/>
      <c r="D142" s="115"/>
      <c r="E142" s="115"/>
      <c r="F142" s="115"/>
      <c r="G142" s="115"/>
      <c r="H142" s="115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115"/>
      <c r="C143" s="115"/>
      <c r="D143" s="115"/>
      <c r="E143" s="115"/>
      <c r="F143" s="115"/>
      <c r="G143" s="115"/>
      <c r="H143" s="115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115"/>
      <c r="C144" s="115"/>
      <c r="D144" s="115"/>
      <c r="E144" s="115"/>
      <c r="F144" s="115"/>
      <c r="G144" s="115"/>
      <c r="H144" s="115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115"/>
      <c r="C145" s="115"/>
      <c r="D145" s="115"/>
      <c r="E145" s="115"/>
      <c r="F145" s="115"/>
      <c r="G145" s="115"/>
      <c r="H145" s="115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115"/>
      <c r="C146" s="115"/>
      <c r="D146" s="115"/>
      <c r="E146" s="115"/>
      <c r="F146" s="115"/>
      <c r="G146" s="115"/>
      <c r="H146" s="115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115"/>
      <c r="C147" s="115"/>
      <c r="D147" s="115"/>
      <c r="E147" s="115"/>
      <c r="F147" s="115"/>
      <c r="G147" s="115"/>
      <c r="H147" s="115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115"/>
      <c r="C148" s="115"/>
      <c r="D148" s="115"/>
      <c r="E148" s="115"/>
      <c r="F148" s="115"/>
      <c r="G148" s="115"/>
      <c r="H148" s="115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115"/>
      <c r="C149" s="115"/>
      <c r="D149" s="115"/>
      <c r="E149" s="115"/>
      <c r="F149" s="115"/>
      <c r="G149" s="115"/>
      <c r="H149" s="115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115"/>
      <c r="C150" s="115"/>
      <c r="D150" s="115"/>
      <c r="E150" s="115"/>
      <c r="F150" s="115"/>
      <c r="G150" s="115"/>
      <c r="H150" s="115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115"/>
      <c r="C151" s="115"/>
      <c r="D151" s="115"/>
      <c r="E151" s="115"/>
      <c r="F151" s="115"/>
      <c r="G151" s="115"/>
      <c r="H151" s="115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115"/>
      <c r="C152" s="115"/>
      <c r="D152" s="115"/>
      <c r="E152" s="115"/>
      <c r="F152" s="115"/>
      <c r="G152" s="115"/>
      <c r="H152" s="115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115"/>
      <c r="C153" s="115"/>
      <c r="D153" s="115"/>
      <c r="E153" s="115"/>
      <c r="F153" s="115"/>
      <c r="G153" s="115"/>
      <c r="H153" s="115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115"/>
      <c r="C154" s="115"/>
      <c r="D154" s="115"/>
      <c r="E154" s="115"/>
      <c r="F154" s="115"/>
      <c r="G154" s="115"/>
      <c r="H154" s="115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115"/>
      <c r="C155" s="115"/>
      <c r="D155" s="115"/>
      <c r="E155" s="115"/>
      <c r="F155" s="115"/>
      <c r="G155" s="115"/>
      <c r="H155" s="115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115"/>
      <c r="C156" s="115"/>
      <c r="D156" s="115"/>
      <c r="E156" s="115"/>
      <c r="F156" s="115"/>
      <c r="G156" s="115"/>
      <c r="H156" s="115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115"/>
      <c r="C157" s="115"/>
      <c r="D157" s="115"/>
      <c r="E157" s="115"/>
      <c r="F157" s="115"/>
      <c r="G157" s="115"/>
      <c r="H157" s="115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115"/>
      <c r="C158" s="115"/>
      <c r="D158" s="115"/>
      <c r="E158" s="115"/>
      <c r="F158" s="115"/>
      <c r="G158" s="115"/>
      <c r="H158" s="115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115"/>
      <c r="C159" s="115"/>
      <c r="D159" s="115"/>
      <c r="E159" s="115"/>
      <c r="F159" s="115"/>
      <c r="G159" s="115"/>
      <c r="H159" s="115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115"/>
      <c r="C160" s="115"/>
      <c r="D160" s="115"/>
      <c r="E160" s="115"/>
      <c r="F160" s="115"/>
      <c r="G160" s="115"/>
      <c r="H160" s="115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115"/>
      <c r="C161" s="115"/>
      <c r="D161" s="115"/>
      <c r="E161" s="115"/>
      <c r="F161" s="115"/>
      <c r="G161" s="115"/>
      <c r="H161" s="115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115"/>
      <c r="C162" s="115"/>
      <c r="D162" s="115"/>
      <c r="E162" s="115"/>
      <c r="F162" s="115"/>
      <c r="G162" s="115"/>
      <c r="H162" s="115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115"/>
      <c r="C163" s="115"/>
      <c r="D163" s="115"/>
      <c r="E163" s="115"/>
      <c r="F163" s="115"/>
      <c r="G163" s="115"/>
      <c r="H163" s="115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115"/>
      <c r="C164" s="115"/>
      <c r="D164" s="115"/>
      <c r="E164" s="115"/>
      <c r="F164" s="115"/>
      <c r="G164" s="115"/>
      <c r="H164" s="115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115"/>
      <c r="C165" s="115"/>
      <c r="D165" s="115"/>
      <c r="E165" s="115"/>
      <c r="F165" s="115"/>
      <c r="G165" s="115"/>
      <c r="H165" s="115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115"/>
      <c r="C166" s="115"/>
      <c r="D166" s="115"/>
      <c r="E166" s="115"/>
      <c r="F166" s="115"/>
      <c r="G166" s="115"/>
      <c r="H166" s="115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115"/>
      <c r="C167" s="115"/>
      <c r="D167" s="115"/>
      <c r="E167" s="115"/>
      <c r="F167" s="115"/>
      <c r="G167" s="115"/>
      <c r="H167" s="115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115"/>
      <c r="C168" s="115"/>
      <c r="D168" s="115"/>
      <c r="E168" s="115"/>
      <c r="F168" s="115"/>
      <c r="G168" s="115"/>
      <c r="H168" s="115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115"/>
      <c r="C169" s="115"/>
      <c r="D169" s="115"/>
      <c r="E169" s="115"/>
      <c r="F169" s="115"/>
      <c r="G169" s="115"/>
      <c r="H169" s="115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115"/>
      <c r="C170" s="115"/>
      <c r="D170" s="115"/>
      <c r="E170" s="115"/>
      <c r="F170" s="115"/>
      <c r="G170" s="115"/>
      <c r="H170" s="115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115"/>
      <c r="C171" s="115"/>
      <c r="D171" s="115"/>
      <c r="E171" s="115"/>
      <c r="F171" s="115"/>
      <c r="G171" s="115"/>
      <c r="H171" s="115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115"/>
      <c r="C172" s="115"/>
      <c r="D172" s="115"/>
      <c r="E172" s="115"/>
      <c r="F172" s="115"/>
      <c r="G172" s="115"/>
      <c r="H172" s="115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115"/>
      <c r="C173" s="115"/>
      <c r="D173" s="115"/>
      <c r="E173" s="115"/>
      <c r="F173" s="115"/>
      <c r="G173" s="115"/>
      <c r="H173" s="115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115"/>
      <c r="C174" s="115"/>
      <c r="D174" s="115"/>
      <c r="E174" s="115"/>
      <c r="F174" s="115"/>
      <c r="G174" s="115"/>
      <c r="H174" s="115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115"/>
      <c r="C175" s="115"/>
      <c r="D175" s="115"/>
      <c r="E175" s="115"/>
      <c r="F175" s="115"/>
      <c r="G175" s="115"/>
      <c r="H175" s="115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115"/>
      <c r="C176" s="115"/>
      <c r="D176" s="115"/>
      <c r="E176" s="115"/>
      <c r="F176" s="115"/>
      <c r="G176" s="115"/>
      <c r="H176" s="115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115"/>
      <c r="C177" s="115"/>
      <c r="D177" s="115"/>
      <c r="E177" s="115"/>
      <c r="F177" s="115"/>
      <c r="G177" s="115"/>
      <c r="H177" s="115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115"/>
      <c r="C178" s="115"/>
      <c r="D178" s="115"/>
      <c r="E178" s="115"/>
      <c r="F178" s="115"/>
      <c r="G178" s="115"/>
      <c r="H178" s="115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115"/>
      <c r="C179" s="115"/>
      <c r="D179" s="115"/>
      <c r="E179" s="115"/>
      <c r="F179" s="115"/>
      <c r="G179" s="115"/>
      <c r="H179" s="115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115"/>
      <c r="C180" s="115"/>
      <c r="D180" s="115"/>
      <c r="E180" s="115"/>
      <c r="F180" s="115"/>
      <c r="G180" s="115"/>
      <c r="H180" s="115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115"/>
      <c r="C181" s="115"/>
      <c r="D181" s="115"/>
      <c r="E181" s="115"/>
      <c r="F181" s="115"/>
      <c r="G181" s="115"/>
      <c r="H181" s="115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115"/>
      <c r="C182" s="115"/>
      <c r="D182" s="115"/>
      <c r="E182" s="115"/>
      <c r="F182" s="115"/>
      <c r="G182" s="115"/>
      <c r="H182" s="115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115"/>
      <c r="C183" s="115"/>
      <c r="D183" s="115"/>
      <c r="E183" s="115"/>
      <c r="F183" s="115"/>
      <c r="G183" s="115"/>
      <c r="H183" s="115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115"/>
      <c r="C184" s="115"/>
      <c r="D184" s="115"/>
      <c r="E184" s="115"/>
      <c r="F184" s="115"/>
      <c r="G184" s="115"/>
      <c r="H184" s="115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115"/>
      <c r="C185" s="115"/>
      <c r="D185" s="115"/>
      <c r="E185" s="115"/>
      <c r="F185" s="115"/>
      <c r="G185" s="115"/>
      <c r="H185" s="115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115"/>
      <c r="C186" s="115"/>
      <c r="D186" s="115"/>
      <c r="E186" s="115"/>
      <c r="F186" s="115"/>
      <c r="G186" s="115"/>
      <c r="H186" s="115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115"/>
      <c r="C187" s="115"/>
      <c r="D187" s="115"/>
      <c r="E187" s="115"/>
      <c r="F187" s="115"/>
      <c r="G187" s="115"/>
      <c r="H187" s="115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115"/>
      <c r="C188" s="115"/>
      <c r="D188" s="115"/>
      <c r="E188" s="115"/>
      <c r="F188" s="115"/>
      <c r="G188" s="115"/>
      <c r="H188" s="115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115"/>
      <c r="C189" s="115"/>
      <c r="D189" s="115"/>
      <c r="E189" s="115"/>
      <c r="F189" s="115"/>
      <c r="G189" s="115"/>
      <c r="H189" s="115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115"/>
      <c r="C190" s="115"/>
      <c r="D190" s="115"/>
      <c r="E190" s="115"/>
      <c r="F190" s="115"/>
      <c r="G190" s="115"/>
      <c r="H190" s="115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115"/>
      <c r="C191" s="115"/>
      <c r="D191" s="115"/>
      <c r="E191" s="115"/>
      <c r="F191" s="115"/>
      <c r="G191" s="115"/>
      <c r="H191" s="115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115"/>
      <c r="C192" s="115"/>
      <c r="D192" s="115"/>
      <c r="E192" s="115"/>
      <c r="F192" s="115"/>
      <c r="G192" s="115"/>
      <c r="H192" s="115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115"/>
      <c r="C193" s="115"/>
      <c r="D193" s="115"/>
      <c r="E193" s="115"/>
      <c r="F193" s="115"/>
      <c r="G193" s="115"/>
      <c r="H193" s="115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115"/>
      <c r="C194" s="115"/>
      <c r="D194" s="115"/>
      <c r="E194" s="115"/>
      <c r="F194" s="115"/>
      <c r="G194" s="115"/>
      <c r="H194" s="115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115"/>
      <c r="C195" s="115"/>
      <c r="D195" s="115"/>
      <c r="E195" s="115"/>
      <c r="F195" s="115"/>
      <c r="G195" s="115"/>
      <c r="H195" s="115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115"/>
      <c r="C196" s="115"/>
      <c r="D196" s="115"/>
      <c r="E196" s="115"/>
      <c r="F196" s="115"/>
      <c r="G196" s="115"/>
      <c r="H196" s="115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115"/>
      <c r="C197" s="115"/>
      <c r="D197" s="115"/>
      <c r="E197" s="115"/>
      <c r="F197" s="115"/>
      <c r="G197" s="115"/>
      <c r="H197" s="115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115"/>
      <c r="C198" s="115"/>
      <c r="D198" s="115"/>
      <c r="E198" s="115"/>
      <c r="F198" s="115"/>
      <c r="G198" s="115"/>
      <c r="H198" s="115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115"/>
      <c r="C199" s="115"/>
      <c r="D199" s="115"/>
      <c r="E199" s="115"/>
      <c r="F199" s="115"/>
      <c r="G199" s="115"/>
      <c r="H199" s="115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115"/>
      <c r="C200" s="115"/>
      <c r="D200" s="115"/>
      <c r="E200" s="115"/>
      <c r="F200" s="115"/>
      <c r="G200" s="115"/>
      <c r="H200" s="115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115"/>
      <c r="C201" s="115"/>
      <c r="D201" s="115"/>
      <c r="E201" s="115"/>
      <c r="F201" s="115"/>
      <c r="G201" s="115"/>
      <c r="H201" s="115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115"/>
      <c r="C202" s="115"/>
      <c r="D202" s="115"/>
      <c r="E202" s="115"/>
      <c r="F202" s="115"/>
      <c r="G202" s="115"/>
      <c r="H202" s="115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115"/>
      <c r="C203" s="115"/>
      <c r="D203" s="115"/>
      <c r="E203" s="115"/>
      <c r="F203" s="115"/>
      <c r="G203" s="115"/>
      <c r="H203" s="115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115"/>
      <c r="C204" s="115"/>
      <c r="D204" s="115"/>
      <c r="E204" s="115"/>
      <c r="F204" s="115"/>
      <c r="G204" s="115"/>
      <c r="H204" s="115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115"/>
      <c r="C205" s="115"/>
      <c r="D205" s="115"/>
      <c r="E205" s="115"/>
      <c r="F205" s="115"/>
      <c r="G205" s="115"/>
      <c r="H205" s="115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115"/>
      <c r="C206" s="115"/>
      <c r="D206" s="115"/>
      <c r="E206" s="115"/>
      <c r="F206" s="115"/>
      <c r="G206" s="115"/>
      <c r="H206" s="115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115"/>
      <c r="C207" s="115"/>
      <c r="D207" s="115"/>
      <c r="E207" s="115"/>
      <c r="F207" s="115"/>
      <c r="G207" s="115"/>
      <c r="H207" s="115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115"/>
      <c r="C208" s="115"/>
      <c r="D208" s="115"/>
      <c r="E208" s="115"/>
      <c r="F208" s="115"/>
      <c r="G208" s="115"/>
      <c r="H208" s="115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115"/>
      <c r="C209" s="115"/>
      <c r="D209" s="115"/>
      <c r="E209" s="115"/>
      <c r="F209" s="115"/>
      <c r="G209" s="115"/>
      <c r="H209" s="115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115"/>
      <c r="C210" s="115"/>
      <c r="D210" s="115"/>
      <c r="E210" s="115"/>
      <c r="F210" s="115"/>
      <c r="G210" s="115"/>
      <c r="H210" s="115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115"/>
      <c r="C211" s="115"/>
      <c r="D211" s="115"/>
      <c r="E211" s="115"/>
      <c r="F211" s="115"/>
      <c r="G211" s="115"/>
      <c r="H211" s="115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115"/>
      <c r="C212" s="115"/>
      <c r="D212" s="115"/>
      <c r="E212" s="115"/>
      <c r="F212" s="115"/>
      <c r="G212" s="115"/>
      <c r="H212" s="115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115"/>
      <c r="C213" s="115"/>
      <c r="D213" s="115"/>
      <c r="E213" s="115"/>
      <c r="F213" s="115"/>
      <c r="G213" s="115"/>
      <c r="H213" s="115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115"/>
      <c r="C214" s="115"/>
      <c r="D214" s="115"/>
      <c r="E214" s="115"/>
      <c r="F214" s="115"/>
      <c r="G214" s="115"/>
      <c r="H214" s="115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115"/>
      <c r="C215" s="115"/>
      <c r="D215" s="115"/>
      <c r="E215" s="115"/>
      <c r="F215" s="115"/>
      <c r="G215" s="115"/>
      <c r="H215" s="115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115"/>
      <c r="C216" s="115"/>
      <c r="D216" s="115"/>
      <c r="E216" s="115"/>
      <c r="F216" s="115"/>
      <c r="G216" s="115"/>
      <c r="H216" s="115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115"/>
      <c r="C217" s="115"/>
      <c r="D217" s="115"/>
      <c r="E217" s="115"/>
      <c r="F217" s="115"/>
      <c r="G217" s="115"/>
      <c r="H217" s="115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115"/>
      <c r="C218" s="115"/>
      <c r="D218" s="115"/>
      <c r="E218" s="115"/>
      <c r="F218" s="115"/>
      <c r="G218" s="115"/>
      <c r="H218" s="115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115"/>
      <c r="C219" s="115"/>
      <c r="D219" s="115"/>
      <c r="E219" s="115"/>
      <c r="F219" s="115"/>
      <c r="G219" s="115"/>
      <c r="H219" s="115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115"/>
      <c r="C220" s="115"/>
      <c r="D220" s="115"/>
      <c r="E220" s="115"/>
      <c r="F220" s="115"/>
      <c r="G220" s="115"/>
      <c r="H220" s="115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115"/>
      <c r="C221" s="115"/>
      <c r="D221" s="115"/>
      <c r="E221" s="115"/>
      <c r="F221" s="115"/>
      <c r="G221" s="115"/>
      <c r="H221" s="115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115"/>
      <c r="C222" s="115"/>
      <c r="D222" s="115"/>
      <c r="E222" s="115"/>
      <c r="F222" s="115"/>
      <c r="G222" s="115"/>
      <c r="H222" s="115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115"/>
      <c r="C223" s="115"/>
      <c r="D223" s="115"/>
      <c r="E223" s="115"/>
      <c r="F223" s="115"/>
      <c r="G223" s="115"/>
      <c r="H223" s="115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2.75" customHeight="1">
      <c r="A224" s="36"/>
      <c r="B224" s="115"/>
      <c r="C224" s="115"/>
      <c r="D224" s="115"/>
      <c r="E224" s="115"/>
      <c r="F224" s="115"/>
      <c r="G224" s="115"/>
      <c r="H224" s="115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2.75" customHeight="1">
      <c r="A225" s="36"/>
      <c r="B225" s="115"/>
      <c r="C225" s="115"/>
      <c r="D225" s="115"/>
      <c r="E225" s="115"/>
      <c r="F225" s="115"/>
      <c r="G225" s="115"/>
      <c r="H225" s="115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2.75" customHeight="1">
      <c r="A226" s="36"/>
      <c r="B226" s="115"/>
      <c r="C226" s="115"/>
      <c r="D226" s="115"/>
      <c r="E226" s="115"/>
      <c r="F226" s="115"/>
      <c r="G226" s="115"/>
      <c r="H226" s="115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2.75" customHeight="1">
      <c r="A227" s="36"/>
      <c r="B227" s="115"/>
      <c r="C227" s="115"/>
      <c r="D227" s="115"/>
      <c r="E227" s="115"/>
      <c r="F227" s="115"/>
      <c r="G227" s="115"/>
      <c r="H227" s="115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2.75" customHeight="1">
      <c r="A228" s="36"/>
      <c r="B228" s="115"/>
      <c r="C228" s="115"/>
      <c r="D228" s="115"/>
      <c r="E228" s="115"/>
      <c r="F228" s="115"/>
      <c r="G228" s="115"/>
      <c r="H228" s="115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2.75" customHeight="1">
      <c r="A229" s="36"/>
      <c r="B229" s="115"/>
      <c r="C229" s="115"/>
      <c r="D229" s="115"/>
      <c r="E229" s="115"/>
      <c r="F229" s="115"/>
      <c r="G229" s="115"/>
      <c r="H229" s="115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2.75" customHeight="1">
      <c r="A230" s="36"/>
      <c r="B230" s="115"/>
      <c r="C230" s="115"/>
      <c r="D230" s="115"/>
      <c r="E230" s="115"/>
      <c r="F230" s="115"/>
      <c r="G230" s="115"/>
      <c r="H230" s="115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2.75" customHeight="1">
      <c r="A231" s="36"/>
      <c r="B231" s="115"/>
      <c r="C231" s="115"/>
      <c r="D231" s="115"/>
      <c r="E231" s="115"/>
      <c r="F231" s="115"/>
      <c r="G231" s="115"/>
      <c r="H231" s="115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2.75" customHeight="1">
      <c r="A232" s="36"/>
      <c r="B232" s="115"/>
      <c r="C232" s="115"/>
      <c r="D232" s="115"/>
      <c r="E232" s="115"/>
      <c r="F232" s="115"/>
      <c r="G232" s="115"/>
      <c r="H232" s="115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2.75" customHeight="1">
      <c r="A233" s="36"/>
      <c r="B233" s="115"/>
      <c r="C233" s="115"/>
      <c r="D233" s="115"/>
      <c r="E233" s="115"/>
      <c r="F233" s="115"/>
      <c r="G233" s="115"/>
      <c r="H233" s="115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2.75" customHeight="1">
      <c r="A234" s="36"/>
      <c r="B234" s="115"/>
      <c r="C234" s="115"/>
      <c r="D234" s="115"/>
      <c r="E234" s="115"/>
      <c r="F234" s="115"/>
      <c r="G234" s="115"/>
      <c r="H234" s="115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2.75" customHeight="1">
      <c r="A235" s="36"/>
      <c r="B235" s="115"/>
      <c r="C235" s="115"/>
      <c r="D235" s="115"/>
      <c r="E235" s="115"/>
      <c r="F235" s="115"/>
      <c r="G235" s="115"/>
      <c r="H235" s="115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2.75" customHeight="1">
      <c r="A236" s="36"/>
      <c r="B236" s="115"/>
      <c r="C236" s="115"/>
      <c r="D236" s="115"/>
      <c r="E236" s="115"/>
      <c r="F236" s="115"/>
      <c r="G236" s="115"/>
      <c r="H236" s="115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2.75" customHeight="1">
      <c r="A237" s="36"/>
      <c r="B237" s="115"/>
      <c r="C237" s="115"/>
      <c r="D237" s="115"/>
      <c r="E237" s="115"/>
      <c r="F237" s="115"/>
      <c r="G237" s="115"/>
      <c r="H237" s="115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2.75" customHeight="1">
      <c r="A238" s="36"/>
      <c r="B238" s="115"/>
      <c r="C238" s="115"/>
      <c r="D238" s="115"/>
      <c r="E238" s="115"/>
      <c r="F238" s="115"/>
      <c r="G238" s="115"/>
      <c r="H238" s="115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2.75" customHeight="1">
      <c r="A239" s="36"/>
      <c r="B239" s="115"/>
      <c r="C239" s="115"/>
      <c r="D239" s="115"/>
      <c r="E239" s="115"/>
      <c r="F239" s="115"/>
      <c r="G239" s="115"/>
      <c r="H239" s="115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2.75" customHeight="1">
      <c r="A240" s="36"/>
      <c r="B240" s="115"/>
      <c r="C240" s="115"/>
      <c r="D240" s="115"/>
      <c r="E240" s="115"/>
      <c r="F240" s="115"/>
      <c r="G240" s="115"/>
      <c r="H240" s="115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2.75" customHeight="1">
      <c r="A241" s="36"/>
      <c r="B241" s="115"/>
      <c r="C241" s="115"/>
      <c r="D241" s="115"/>
      <c r="E241" s="115"/>
      <c r="F241" s="115"/>
      <c r="G241" s="115"/>
      <c r="H241" s="115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2.75" customHeight="1">
      <c r="A242" s="36"/>
      <c r="B242" s="115"/>
      <c r="C242" s="115"/>
      <c r="D242" s="115"/>
      <c r="E242" s="115"/>
      <c r="F242" s="115"/>
      <c r="G242" s="115"/>
      <c r="H242" s="115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2.75" customHeight="1">
      <c r="A243" s="36"/>
      <c r="B243" s="115"/>
      <c r="C243" s="115"/>
      <c r="D243" s="115"/>
      <c r="E243" s="115"/>
      <c r="F243" s="115"/>
      <c r="G243" s="115"/>
      <c r="H243" s="115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2.75" customHeight="1">
      <c r="A244" s="36"/>
      <c r="B244" s="115"/>
      <c r="C244" s="115"/>
      <c r="D244" s="115"/>
      <c r="E244" s="115"/>
      <c r="F244" s="115"/>
      <c r="G244" s="115"/>
      <c r="H244" s="115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2.75" customHeight="1">
      <c r="A245" s="36"/>
      <c r="B245" s="115"/>
      <c r="C245" s="115"/>
      <c r="D245" s="115"/>
      <c r="E245" s="115"/>
      <c r="F245" s="115"/>
      <c r="G245" s="115"/>
      <c r="H245" s="115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2.75" customHeight="1">
      <c r="A246" s="36"/>
      <c r="B246" s="115"/>
      <c r="C246" s="115"/>
      <c r="D246" s="115"/>
      <c r="E246" s="115"/>
      <c r="F246" s="115"/>
      <c r="G246" s="115"/>
      <c r="H246" s="115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31">
    <mergeCell ref="B1:H1"/>
    <mergeCell ref="B2:H2"/>
    <mergeCell ref="B3:H3"/>
    <mergeCell ref="B5:F5"/>
    <mergeCell ref="B9:F9"/>
    <mergeCell ref="B12:F12"/>
    <mergeCell ref="B21:D21"/>
    <mergeCell ref="B22:D22"/>
    <mergeCell ref="B23:D23"/>
    <mergeCell ref="B24:D24"/>
    <mergeCell ref="B25:D25"/>
    <mergeCell ref="B27:H27"/>
    <mergeCell ref="B28:B29"/>
    <mergeCell ref="C28:C29"/>
    <mergeCell ref="G28:H28"/>
    <mergeCell ref="B34:B36"/>
    <mergeCell ref="C37:D37"/>
    <mergeCell ref="B38:F39"/>
    <mergeCell ref="B41:H41"/>
    <mergeCell ref="B42:F42"/>
    <mergeCell ref="B43:F43"/>
    <mergeCell ref="B44:F44"/>
    <mergeCell ref="B45:F45"/>
    <mergeCell ref="B46:F46"/>
    <mergeCell ref="D28:D29"/>
    <mergeCell ref="E28:F29"/>
    <mergeCell ref="B31:B32"/>
    <mergeCell ref="C31:C32"/>
    <mergeCell ref="E31:F32"/>
    <mergeCell ref="E33:F33"/>
    <mergeCell ref="E34:F36"/>
  </mergeCells>
  <conditionalFormatting sqref="C4:C14 C21:C26 C28 C30:C36 C40 C47:C1000 E4:E14 E21:E26 E28 E30:E31 E33 E37 E40 E47:E1000">
    <cfRule type="cellIs" dxfId="1" priority="1" operator="equal">
      <formula>"KHÔNG"</formula>
    </cfRule>
  </conditionalFormatting>
  <conditionalFormatting sqref="C4:C14 C21:C26 C28 C30:C36 C40 C47:C1000 E4:E14 E21:E26 E28 E30:E31 E33 E37 E40 E47:E1000">
    <cfRule type="cellIs" dxfId="2" priority="2" stopIfTrue="1" operator="equal">
      <formula>"CÓ"</formula>
    </cfRule>
  </conditionalFormatting>
  <conditionalFormatting sqref="D16:D17 D19:D20">
    <cfRule type="cellIs" dxfId="0" priority="3" operator="equal">
      <formula>"CÓ"</formula>
    </cfRule>
  </conditionalFormatting>
  <conditionalFormatting sqref="C15:C20 E15:E20">
    <cfRule type="cellIs" dxfId="1" priority="4" operator="equal">
      <formula>"KHÔNG"</formula>
    </cfRule>
  </conditionalFormatting>
  <conditionalFormatting sqref="C15:C20 E15:E20">
    <cfRule type="cellIs" dxfId="2" priority="5" stopIfTrue="1" operator="equal">
      <formula>"CÓ"</formula>
    </cfRule>
  </conditionalFormatting>
  <conditionalFormatting sqref="C37">
    <cfRule type="cellIs" dxfId="1" priority="6" operator="equal">
      <formula>"KHÔNG"</formula>
    </cfRule>
  </conditionalFormatting>
  <conditionalFormatting sqref="C37">
    <cfRule type="cellIs" dxfId="2" priority="7" stopIfTrue="1" operator="equal">
      <formula>"CÓ"</formula>
    </cfRule>
  </conditionalFormatting>
  <conditionalFormatting sqref="E34">
    <cfRule type="cellIs" dxfId="1" priority="8" operator="equal">
      <formula>"KHÔNG"</formula>
    </cfRule>
  </conditionalFormatting>
  <conditionalFormatting sqref="E34">
    <cfRule type="cellIs" dxfId="2" priority="9" stopIfTrue="1" operator="equal">
      <formula>"CÓ"</formula>
    </cfRule>
  </conditionalFormatting>
  <conditionalFormatting sqref="G42 G45">
    <cfRule type="cellIs" dxfId="1" priority="10" operator="equal">
      <formula>"KHÔNG"</formula>
    </cfRule>
  </conditionalFormatting>
  <conditionalFormatting sqref="G42 G45">
    <cfRule type="cellIs" dxfId="2" priority="11" stopIfTrue="1" operator="equal">
      <formula>"CÓ"</formula>
    </cfRule>
  </conditionalFormatting>
  <conditionalFormatting sqref="G43">
    <cfRule type="cellIs" dxfId="1" priority="12" operator="equal">
      <formula>"KHÔNG"</formula>
    </cfRule>
  </conditionalFormatting>
  <conditionalFormatting sqref="G43">
    <cfRule type="cellIs" dxfId="2" priority="13" stopIfTrue="1" operator="equal">
      <formula>"CÓ"</formula>
    </cfRule>
  </conditionalFormatting>
  <conditionalFormatting sqref="G44">
    <cfRule type="cellIs" dxfId="1" priority="14" operator="equal">
      <formula>"KHÔNG"</formula>
    </cfRule>
  </conditionalFormatting>
  <conditionalFormatting sqref="G44">
    <cfRule type="cellIs" dxfId="2" priority="15" stopIfTrue="1" operator="equal">
      <formula>"CÓ"</formula>
    </cfRule>
  </conditionalFormatting>
  <conditionalFormatting sqref="G46">
    <cfRule type="cellIs" dxfId="1" priority="16" operator="equal">
      <formula>"KHÔNG"</formula>
    </cfRule>
  </conditionalFormatting>
  <conditionalFormatting sqref="G46">
    <cfRule type="cellIs" dxfId="2" priority="17" stopIfTrue="1" operator="equal">
      <formula>"CÓ"</formula>
    </cfRule>
  </conditionalFormatting>
  <dataValidations>
    <dataValidation type="list" allowBlank="1" sqref="C16:C17">
      <formula1>"KHÔNG,GOLD,PLATINUM,DIAMOND"</formula1>
    </dataValidation>
    <dataValidation type="list" allowBlank="1" showErrorMessage="1" sqref="C18">
      <formula1>"CÓ"</formula1>
    </dataValidation>
    <dataValidation type="list" allowBlank="1" sqref="C19:C20">
      <formula1>"CÓ,KHÔNG"</formula1>
    </dataValidation>
    <dataValidation type="list" allowBlank="1" showErrorMessage="1" sqref="E17 E19:E20">
      <formula1>"KHÔNG"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54.0"/>
    <col customWidth="1" min="3" max="3" width="17.56"/>
    <col customWidth="1" min="4" max="4" width="17.78"/>
    <col customWidth="1" min="5" max="5" width="21.44"/>
    <col customWidth="1" min="6" max="6" width="22.11"/>
    <col customWidth="1" min="7" max="9" width="12.56"/>
    <col customWidth="1" min="10" max="26" width="11.0"/>
  </cols>
  <sheetData>
    <row r="1" ht="55.5" customHeight="1">
      <c r="A1" s="23"/>
      <c r="B1" s="24" t="s">
        <v>17</v>
      </c>
      <c r="G1" s="25"/>
      <c r="H1" s="25"/>
      <c r="I1" s="25"/>
      <c r="J1" s="26"/>
      <c r="K1" s="26"/>
      <c r="L1" s="26"/>
      <c r="M1" s="26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8.25" customHeight="1">
      <c r="A2" s="23"/>
      <c r="B2" s="27" t="s">
        <v>18</v>
      </c>
      <c r="G2" s="25"/>
      <c r="H2" s="25"/>
      <c r="I2" s="25"/>
      <c r="J2" s="26"/>
      <c r="K2" s="26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39.0" customHeight="1">
      <c r="A3" s="23"/>
      <c r="B3" s="28" t="str">
        <f>"Mã sản phẩm: "&amp;B11</f>
        <v>Mã sản phẩm: BE516.13</v>
      </c>
      <c r="C3" s="29"/>
      <c r="D3" s="29"/>
      <c r="E3" s="29"/>
      <c r="F3" s="30"/>
      <c r="G3" s="25"/>
      <c r="H3" s="25"/>
      <c r="I3" s="25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0.5" customHeight="1">
      <c r="A4" s="23"/>
      <c r="B4" s="23"/>
      <c r="C4" s="31"/>
      <c r="D4" s="31"/>
      <c r="E4" s="31"/>
      <c r="F4" s="31"/>
      <c r="G4" s="25"/>
      <c r="H4" s="25"/>
      <c r="I4" s="25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45.0" customHeight="1">
      <c r="A5" s="23"/>
      <c r="B5" s="32" t="s">
        <v>119</v>
      </c>
      <c r="C5" s="29"/>
      <c r="D5" s="29"/>
      <c r="E5" s="29"/>
      <c r="F5" s="30"/>
      <c r="G5" s="25"/>
      <c r="H5" s="25"/>
      <c r="I5" s="25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6.5" customHeight="1">
      <c r="A6" s="23"/>
      <c r="B6" s="33" t="s">
        <v>20</v>
      </c>
      <c r="C6" s="34"/>
      <c r="D6" s="34"/>
      <c r="E6" s="34"/>
      <c r="F6" s="35"/>
      <c r="G6" s="25"/>
      <c r="H6" s="25"/>
      <c r="I6" s="25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0.5" customHeight="1">
      <c r="A7" s="36"/>
      <c r="B7" s="37"/>
      <c r="C7" s="37"/>
      <c r="D7" s="37"/>
      <c r="E7" s="37"/>
      <c r="F7" s="38"/>
      <c r="G7" s="25"/>
      <c r="H7" s="25"/>
      <c r="I7" s="2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9.0" customHeight="1">
      <c r="A8" s="36"/>
      <c r="B8" s="36"/>
      <c r="C8" s="36"/>
      <c r="D8" s="37"/>
      <c r="E8" s="37"/>
      <c r="F8" s="38"/>
      <c r="G8" s="25"/>
      <c r="H8" s="25"/>
      <c r="I8" s="2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42.0" customHeight="1">
      <c r="A9" s="36"/>
      <c r="B9" s="266" t="s">
        <v>21</v>
      </c>
      <c r="C9" s="267"/>
      <c r="D9" s="267"/>
      <c r="E9" s="267"/>
      <c r="F9" s="268"/>
      <c r="G9" s="25"/>
      <c r="H9" s="25"/>
      <c r="I9" s="2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39.75" customHeight="1">
      <c r="A10" s="41"/>
      <c r="B10" s="269" t="s">
        <v>22</v>
      </c>
      <c r="C10" s="269" t="s">
        <v>23</v>
      </c>
      <c r="D10" s="269" t="s">
        <v>24</v>
      </c>
      <c r="E10" s="269" t="s">
        <v>25</v>
      </c>
      <c r="F10" s="269" t="s">
        <v>26</v>
      </c>
      <c r="G10" s="41"/>
      <c r="H10" s="25"/>
      <c r="I10" s="25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24.75" customHeight="1">
      <c r="A11" s="36"/>
      <c r="B11" s="270" t="str">
        <f>'NHẬP LIỆU'!$B$3</f>
        <v>BE516.13</v>
      </c>
      <c r="C11" s="270" t="str">
        <f>'NHẬP LIỆU'!$B$4</f>
        <v>1PN+1</v>
      </c>
      <c r="D11" s="271">
        <f>'NHẬP LIỆU'!$B$5</f>
        <v>54</v>
      </c>
      <c r="E11" s="271">
        <f>'NHẬP LIỆU'!$B$6</f>
        <v>48.9</v>
      </c>
      <c r="F11" s="272">
        <f>TODAY()</f>
        <v>45630</v>
      </c>
      <c r="G11" s="36"/>
      <c r="H11" s="25"/>
      <c r="I11" s="2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42.0" customHeight="1">
      <c r="A12" s="36"/>
      <c r="B12" s="266" t="s">
        <v>27</v>
      </c>
      <c r="C12" s="267"/>
      <c r="D12" s="267"/>
      <c r="E12" s="267"/>
      <c r="F12" s="268"/>
      <c r="G12" s="25"/>
      <c r="H12" s="25"/>
      <c r="I12" s="2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39.75" customHeight="1">
      <c r="A13" s="36"/>
      <c r="B13" s="269" t="s">
        <v>28</v>
      </c>
      <c r="C13" s="269" t="s">
        <v>29</v>
      </c>
      <c r="D13" s="269" t="s">
        <v>30</v>
      </c>
      <c r="E13" s="269" t="s">
        <v>31</v>
      </c>
      <c r="F13" s="269" t="s">
        <v>32</v>
      </c>
      <c r="G13" s="36"/>
      <c r="H13" s="25"/>
      <c r="I13" s="2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42.75" customHeight="1">
      <c r="A14" s="36"/>
      <c r="B14" s="273" t="s">
        <v>33</v>
      </c>
      <c r="C14" s="274"/>
      <c r="D14" s="275"/>
      <c r="E14" s="276"/>
      <c r="F14" s="277">
        <f>'NHẬP LIỆU'!$B$7</f>
        <v>4107543733</v>
      </c>
      <c r="G14" s="25"/>
      <c r="H14" s="25"/>
      <c r="I14" s="2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24.75" customHeight="1">
      <c r="A15" s="36"/>
      <c r="B15" s="278" t="s">
        <v>120</v>
      </c>
      <c r="C15" s="279" t="str">
        <f>'PTTT CHUAN'!C15</f>
        <v>CÓ</v>
      </c>
      <c r="D15" s="280">
        <f>IF(C15="CÓ",VLOOKUP($C$11,'NHẬP LIỆU'!K4:L8,2,0),"")</f>
        <v>300000000</v>
      </c>
      <c r="E15" s="281" t="str">
        <f>IF(C15="CÓ","CÓ","KHÔNG")</f>
        <v>CÓ</v>
      </c>
      <c r="F15" s="282">
        <f>D15</f>
        <v>300000000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24.75" customHeight="1">
      <c r="A16" s="36"/>
      <c r="B16" s="278" t="s">
        <v>121</v>
      </c>
      <c r="C16" s="279" t="str">
        <f>'PTTT CHUAN'!C16</f>
        <v>GOLD</v>
      </c>
      <c r="D16" s="283">
        <f>IF(C16="GOLD",1%/2,IF(C16="PLATINUM",1.3%/2,IF(C16="DIAMOND",1.7%/2,0)))</f>
        <v>0.005</v>
      </c>
      <c r="E16" s="281" t="str">
        <f>IF(C16="KHÔNG","KHÔNG","CÓ")</f>
        <v>CÓ</v>
      </c>
      <c r="F16" s="282">
        <f>IF(E16="CÓ",D16*($F$14-F15),0)</f>
        <v>19037718.67</v>
      </c>
      <c r="G16" s="36"/>
      <c r="H16" s="25"/>
      <c r="I16" s="2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24.75" customHeight="1">
      <c r="A17" s="36"/>
      <c r="B17" s="278" t="s">
        <v>122</v>
      </c>
      <c r="C17" s="279" t="str">
        <f>C16</f>
        <v>GOLD</v>
      </c>
      <c r="D17" s="280">
        <f>D16*(F22+F23)</f>
        <v>17988394.83</v>
      </c>
      <c r="E17" s="281" t="s">
        <v>39</v>
      </c>
      <c r="F17" s="282">
        <f>IF(E17="CÓ",D17*($F$14-F15-F16),0)</f>
        <v>0</v>
      </c>
      <c r="G17" s="36"/>
      <c r="H17" s="61"/>
      <c r="I17" s="62"/>
      <c r="J17" s="62"/>
      <c r="K17" s="22"/>
      <c r="L17" s="22"/>
      <c r="M17" s="22"/>
      <c r="N17" s="5"/>
      <c r="O17" s="5"/>
      <c r="P17" s="63"/>
      <c r="Q17" s="5"/>
      <c r="R17" s="5"/>
      <c r="S17" s="5"/>
      <c r="T17" s="5"/>
      <c r="U17" s="5"/>
      <c r="V17" s="5"/>
      <c r="W17" s="22"/>
      <c r="X17" s="22"/>
      <c r="Y17" s="22"/>
      <c r="Z17" s="22"/>
    </row>
    <row r="18" ht="24.75" customHeight="1">
      <c r="A18" s="36"/>
      <c r="B18" s="278" t="s">
        <v>123</v>
      </c>
      <c r="C18" s="279" t="s">
        <v>35</v>
      </c>
      <c r="D18" s="283">
        <f>IF(E18="CÓ",11%,0)</f>
        <v>0.11</v>
      </c>
      <c r="E18" s="281" t="str">
        <f>IF(C18="CÓ","CÓ","KHÔNG")</f>
        <v>CÓ</v>
      </c>
      <c r="F18" s="282">
        <f>IF(E18="CÓ",D18*($F$14-SUM(F15:F17)),0)</f>
        <v>416735661.6</v>
      </c>
      <c r="G18" s="36"/>
      <c r="H18" s="25"/>
      <c r="I18" s="25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4.75" customHeight="1">
      <c r="A19" s="36"/>
      <c r="B19" s="284" t="s">
        <v>124</v>
      </c>
      <c r="C19" s="279" t="str">
        <f>'PTTT CHUAN'!C19</f>
        <v>CÓ</v>
      </c>
      <c r="D19" s="283">
        <f>IF(AND(C19="CÓ",(MONTH(F11)=12)),3%,0)</f>
        <v>0.03</v>
      </c>
      <c r="E19" s="285" t="str">
        <f>IF(C19="KHÔNG","KHÔNG","CÓ")</f>
        <v>CÓ</v>
      </c>
      <c r="F19" s="282">
        <f>IF(E19="CÓ",D19*($F$14-SUM(F15:F18)),0)</f>
        <v>101153110.6</v>
      </c>
      <c r="G19" s="36"/>
      <c r="H19" s="25"/>
      <c r="I19" s="2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75" customHeight="1">
      <c r="A20" s="36"/>
      <c r="B20" s="278" t="s">
        <v>125</v>
      </c>
      <c r="C20" s="286" t="str">
        <f>'PTTT CHUAN'!C20</f>
        <v>CÓ</v>
      </c>
      <c r="D20" s="287" t="str">
        <f>IF(C20="CÓ",VLOOKUP($C$11,'NHẬP LIỆU'!$H$4:$I$8,2,0),"")</f>
        <v>1 suất học bổng</v>
      </c>
      <c r="E20" s="281" t="s">
        <v>39</v>
      </c>
      <c r="F20" s="282">
        <f>IF(E20="CÓ",D20*($F$14-SUM(F15:F19)),0)</f>
        <v>0</v>
      </c>
      <c r="G20" s="36"/>
      <c r="H20" s="25"/>
      <c r="I20" s="2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42.75" customHeight="1">
      <c r="A21" s="36"/>
      <c r="B21" s="288" t="s">
        <v>126</v>
      </c>
      <c r="C21" s="286" t="str">
        <f>'PTTT CHUAN'!C21</f>
        <v>CÓ</v>
      </c>
      <c r="D21" s="289" t="str">
        <f>IF(C21="CÓ","ĐƯỢC TẶNG","")</f>
        <v>ĐƯỢC TẶNG</v>
      </c>
      <c r="E21" s="281" t="s">
        <v>39</v>
      </c>
      <c r="F21" s="282">
        <f>IF(E21="CÓ",D21*($F$14-SUM(F15:F20)),0)</f>
        <v>0</v>
      </c>
      <c r="G21" s="36"/>
      <c r="H21" s="25"/>
      <c r="I21" s="25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39.75" customHeight="1">
      <c r="A22" s="36"/>
      <c r="B22" s="290" t="s">
        <v>44</v>
      </c>
      <c r="C22" s="267"/>
      <c r="D22" s="291"/>
      <c r="E22" s="292"/>
      <c r="F22" s="293">
        <f>F14-SUM(F15:F21)</f>
        <v>3270617242</v>
      </c>
      <c r="G22" s="36"/>
      <c r="H22" s="25"/>
      <c r="I22" s="25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24.75" customHeight="1">
      <c r="A23" s="36"/>
      <c r="B23" s="294" t="s">
        <v>45</v>
      </c>
      <c r="C23" s="267"/>
      <c r="D23" s="268"/>
      <c r="E23" s="283">
        <v>0.1</v>
      </c>
      <c r="F23" s="293">
        <f>F22*10%</f>
        <v>327061724.2</v>
      </c>
      <c r="G23" s="36"/>
      <c r="H23" s="25"/>
      <c r="I23" s="2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39.75" customHeight="1">
      <c r="A24" s="36"/>
      <c r="B24" s="290" t="s">
        <v>46</v>
      </c>
      <c r="C24" s="267"/>
      <c r="D24" s="291"/>
      <c r="E24" s="295"/>
      <c r="F24" s="293">
        <f>F22+F23</f>
        <v>3597678966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24.75" customHeight="1">
      <c r="A25" s="36"/>
      <c r="B25" s="294" t="s">
        <v>47</v>
      </c>
      <c r="C25" s="267"/>
      <c r="D25" s="268"/>
      <c r="E25" s="283">
        <v>0.02</v>
      </c>
      <c r="F25" s="293">
        <f>F22*E25</f>
        <v>65412344.84</v>
      </c>
      <c r="G25" s="36"/>
      <c r="H25" s="25"/>
      <c r="I25" s="2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39.75" customHeight="1">
      <c r="A26" s="36"/>
      <c r="B26" s="290" t="s">
        <v>48</v>
      </c>
      <c r="C26" s="267"/>
      <c r="D26" s="291"/>
      <c r="E26" s="296"/>
      <c r="F26" s="297">
        <f>ROUND(SUM(F24:F25),0)</f>
        <v>3663091311</v>
      </c>
      <c r="G26" s="36"/>
      <c r="H26" s="25"/>
      <c r="I26" s="2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4.75" customHeight="1">
      <c r="A27" s="36"/>
      <c r="B27" s="36"/>
      <c r="C27" s="36"/>
      <c r="D27" s="36"/>
      <c r="E27" s="36"/>
      <c r="F27" s="36"/>
      <c r="G27" s="25"/>
      <c r="H27" s="25"/>
      <c r="I27" s="2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42.0" customHeight="1">
      <c r="A28" s="36"/>
      <c r="B28" s="298" t="s">
        <v>127</v>
      </c>
      <c r="C28" s="299"/>
      <c r="D28" s="299"/>
      <c r="E28" s="299"/>
      <c r="F28" s="300"/>
      <c r="G28" s="25"/>
      <c r="H28" s="25"/>
      <c r="I28" s="2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39.75" customHeight="1">
      <c r="A29" s="36"/>
      <c r="B29" s="301" t="s">
        <v>50</v>
      </c>
      <c r="C29" s="301" t="s">
        <v>51</v>
      </c>
      <c r="D29" s="301" t="s">
        <v>52</v>
      </c>
      <c r="E29" s="301" t="s">
        <v>53</v>
      </c>
      <c r="F29" s="301" t="s">
        <v>54</v>
      </c>
      <c r="G29" s="25"/>
      <c r="H29" s="25"/>
      <c r="I29" s="2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30.0" customHeight="1">
      <c r="A30" s="36"/>
      <c r="B30" s="302" t="s">
        <v>128</v>
      </c>
      <c r="C30" s="303">
        <f>F11</f>
        <v>45630</v>
      </c>
      <c r="D30" s="304"/>
      <c r="E30" s="305"/>
      <c r="F30" s="306">
        <v>1.0E8</v>
      </c>
      <c r="G30" s="25"/>
      <c r="H30" s="25"/>
      <c r="I30" s="25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30.0" customHeight="1">
      <c r="A31" s="36"/>
      <c r="B31" s="307" t="s">
        <v>129</v>
      </c>
      <c r="C31" s="308">
        <f>$C$30+10</f>
        <v>45640</v>
      </c>
      <c r="D31" s="309">
        <v>0.15</v>
      </c>
      <c r="E31" s="310" t="s">
        <v>57</v>
      </c>
      <c r="F31" s="306">
        <f>D31*1.1*F14-F30</f>
        <v>577744715.9</v>
      </c>
      <c r="G31" s="25"/>
      <c r="H31" s="25"/>
      <c r="I31" s="2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30.0" customHeight="1">
      <c r="A32" s="36"/>
      <c r="B32" s="311"/>
      <c r="C32" s="311"/>
      <c r="D32" s="309">
        <v>0.05</v>
      </c>
      <c r="E32" s="311"/>
      <c r="F32" s="306">
        <f>D32*F14</f>
        <v>205377186.7</v>
      </c>
      <c r="G32" s="25"/>
      <c r="H32" s="25"/>
      <c r="I32" s="2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48.0" customHeight="1">
      <c r="A33" s="36"/>
      <c r="B33" s="312" t="s">
        <v>130</v>
      </c>
      <c r="C33" s="308">
        <f>$C$30+15</f>
        <v>45645</v>
      </c>
      <c r="D33" s="309">
        <v>0.8</v>
      </c>
      <c r="E33" s="310" t="s">
        <v>131</v>
      </c>
      <c r="F33" s="306">
        <f>D33*F24-(SUM(F30:F32)-15%*F24-5%*F22)</f>
        <v>2698203978</v>
      </c>
      <c r="G33" s="25"/>
      <c r="H33" s="25"/>
      <c r="I33" s="2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40.5" customHeight="1">
      <c r="A34" s="36"/>
      <c r="B34" s="311"/>
      <c r="C34" s="311"/>
      <c r="D34" s="309">
        <v>0.05</v>
      </c>
      <c r="E34" s="311"/>
      <c r="F34" s="306">
        <f>D34*F23</f>
        <v>16353086.21</v>
      </c>
      <c r="G34" s="25"/>
      <c r="H34" s="25"/>
      <c r="I34" s="25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30.0" customHeight="1">
      <c r="A35" s="36"/>
      <c r="B35" s="313" t="s">
        <v>132</v>
      </c>
      <c r="C35" s="303">
        <f>C33+30</f>
        <v>45675</v>
      </c>
      <c r="D35" s="309">
        <v>0.02</v>
      </c>
      <c r="E35" s="314" t="s">
        <v>133</v>
      </c>
      <c r="F35" s="306">
        <f>F25</f>
        <v>65412344.84</v>
      </c>
      <c r="G35" s="25"/>
      <c r="H35" s="25"/>
      <c r="I35" s="25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30.0" customHeight="1">
      <c r="A36" s="36"/>
      <c r="B36" s="315" t="s">
        <v>118</v>
      </c>
      <c r="C36" s="316" t="s">
        <v>66</v>
      </c>
      <c r="D36" s="291"/>
      <c r="E36" s="317"/>
      <c r="F36" s="318">
        <v>0.0</v>
      </c>
      <c r="G36" s="25"/>
      <c r="H36" s="25"/>
      <c r="I36" s="2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39.75" customHeight="1">
      <c r="A37" s="36"/>
      <c r="B37" s="319" t="s">
        <v>67</v>
      </c>
      <c r="C37" s="291"/>
      <c r="D37" s="320"/>
      <c r="E37" s="321"/>
      <c r="F37" s="322">
        <f>ROUND(SUM(F30:F36),0)</f>
        <v>3663091311</v>
      </c>
      <c r="G37" s="25"/>
      <c r="H37" s="25"/>
      <c r="I37" s="2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39.75" customHeight="1">
      <c r="A38" s="36"/>
      <c r="B38" s="115"/>
      <c r="C38" s="115"/>
      <c r="D38" s="115"/>
      <c r="E38" s="115"/>
      <c r="F38" s="116"/>
      <c r="G38" s="25"/>
      <c r="H38" s="25"/>
      <c r="I38" s="2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39.75" customHeight="1">
      <c r="A39" s="36"/>
      <c r="B39" s="117" t="s">
        <v>68</v>
      </c>
      <c r="C39" s="118"/>
      <c r="D39" s="118"/>
      <c r="E39" s="118"/>
      <c r="F39" s="119"/>
      <c r="G39" s="115"/>
      <c r="H39" s="115"/>
      <c r="I39" s="115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39.75" customHeight="1">
      <c r="A40" s="36"/>
      <c r="B40" s="120" t="s">
        <v>69</v>
      </c>
      <c r="C40" s="118"/>
      <c r="D40" s="119"/>
      <c r="E40" s="121" t="s">
        <v>70</v>
      </c>
      <c r="F40" s="121" t="s">
        <v>71</v>
      </c>
      <c r="G40" s="115"/>
      <c r="H40" s="115"/>
      <c r="I40" s="115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39.75" customHeight="1">
      <c r="A41" s="36"/>
      <c r="B41" s="186" t="s">
        <v>72</v>
      </c>
      <c r="C41" s="118"/>
      <c r="D41" s="119"/>
      <c r="E41" s="123">
        <f>'PTTT CHUAN'!$E$44</f>
        <v>3889462123</v>
      </c>
      <c r="F41" s="124">
        <f>'PTTT CHUAN'!$C$37</f>
        <v>45760</v>
      </c>
      <c r="G41" s="115"/>
      <c r="H41" s="115"/>
      <c r="I41" s="115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39.75" customHeight="1">
      <c r="A42" s="36"/>
      <c r="B42" s="186" t="s">
        <v>73</v>
      </c>
      <c r="C42" s="118"/>
      <c r="D42" s="119"/>
      <c r="E42" s="123">
        <f>'PTTT GIAN'!$F$47</f>
        <v>4115832934</v>
      </c>
      <c r="F42" s="124" t="str">
        <f>'PTTT GIAN'!$C$44</f>
        <v>15/09/2026</v>
      </c>
      <c r="G42" s="115"/>
      <c r="H42" s="115"/>
      <c r="I42" s="115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39.75" customHeight="1">
      <c r="A43" s="36"/>
      <c r="B43" s="187" t="s">
        <v>74</v>
      </c>
      <c r="C43" s="118"/>
      <c r="D43" s="119"/>
      <c r="E43" s="123">
        <f>'PTTT Vay'!$G$39</f>
        <v>4115832934</v>
      </c>
      <c r="F43" s="124">
        <f>'PTTT Vay'!$C$35</f>
        <v>45760</v>
      </c>
      <c r="G43" s="115"/>
      <c r="H43" s="115"/>
      <c r="I43" s="115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39.75" customHeight="1">
      <c r="A44" s="36"/>
      <c r="B44" s="186" t="s">
        <v>75</v>
      </c>
      <c r="C44" s="118"/>
      <c r="D44" s="119"/>
      <c r="E44" s="123">
        <f>$F$37</f>
        <v>3663091311</v>
      </c>
      <c r="F44" s="124">
        <f>$C$35</f>
        <v>45675</v>
      </c>
      <c r="G44" s="115"/>
      <c r="H44" s="115"/>
      <c r="I44" s="115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2.75" customHeight="1">
      <c r="A45" s="36"/>
      <c r="B45" s="115"/>
      <c r="C45" s="115"/>
      <c r="D45" s="115"/>
      <c r="E45" s="115"/>
      <c r="F45" s="115"/>
      <c r="G45" s="115"/>
      <c r="H45" s="115"/>
      <c r="I45" s="115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2.75" customHeight="1">
      <c r="A46" s="36"/>
      <c r="B46" s="115"/>
      <c r="C46" s="115"/>
      <c r="D46" s="115"/>
      <c r="E46" s="115"/>
      <c r="F46" s="115"/>
      <c r="G46" s="115"/>
      <c r="H46" s="115"/>
      <c r="I46" s="115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2.75" customHeight="1">
      <c r="A47" s="36"/>
      <c r="B47" s="115"/>
      <c r="C47" s="115"/>
      <c r="D47" s="115"/>
      <c r="E47" s="115"/>
      <c r="F47" s="115"/>
      <c r="G47" s="115"/>
      <c r="H47" s="115"/>
      <c r="I47" s="115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2.75" customHeight="1">
      <c r="A48" s="36"/>
      <c r="B48" s="115"/>
      <c r="C48" s="115"/>
      <c r="D48" s="115"/>
      <c r="E48" s="115"/>
      <c r="F48" s="115"/>
      <c r="G48" s="115"/>
      <c r="H48" s="115"/>
      <c r="I48" s="115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2.75" customHeight="1">
      <c r="A49" s="36"/>
      <c r="B49" s="115"/>
      <c r="C49" s="115"/>
      <c r="D49" s="115"/>
      <c r="E49" s="115"/>
      <c r="F49" s="115"/>
      <c r="G49" s="115"/>
      <c r="H49" s="115"/>
      <c r="I49" s="115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2.75" customHeight="1">
      <c r="A50" s="36"/>
      <c r="B50" s="115"/>
      <c r="C50" s="115"/>
      <c r="D50" s="115"/>
      <c r="E50" s="115"/>
      <c r="F50" s="115"/>
      <c r="G50" s="115"/>
      <c r="H50" s="115"/>
      <c r="I50" s="115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2.75" customHeight="1">
      <c r="A51" s="36"/>
      <c r="B51" s="115"/>
      <c r="C51" s="115"/>
      <c r="D51" s="115"/>
      <c r="E51" s="115"/>
      <c r="F51" s="115"/>
      <c r="G51" s="115"/>
      <c r="H51" s="115"/>
      <c r="I51" s="115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2.75" customHeight="1">
      <c r="A52" s="36"/>
      <c r="B52" s="115"/>
      <c r="C52" s="115"/>
      <c r="D52" s="115"/>
      <c r="E52" s="115"/>
      <c r="F52" s="115"/>
      <c r="G52" s="115"/>
      <c r="H52" s="115"/>
      <c r="I52" s="115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2.75" customHeight="1">
      <c r="A53" s="36"/>
      <c r="B53" s="115"/>
      <c r="C53" s="115"/>
      <c r="D53" s="115"/>
      <c r="E53" s="115"/>
      <c r="F53" s="115"/>
      <c r="G53" s="115"/>
      <c r="H53" s="115"/>
      <c r="I53" s="115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2.75" customHeight="1">
      <c r="A54" s="36"/>
      <c r="B54" s="115"/>
      <c r="C54" s="115"/>
      <c r="D54" s="115"/>
      <c r="E54" s="115"/>
      <c r="F54" s="115"/>
      <c r="G54" s="115"/>
      <c r="H54" s="115"/>
      <c r="I54" s="115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2.75" customHeight="1">
      <c r="A55" s="36"/>
      <c r="B55" s="115"/>
      <c r="C55" s="115"/>
      <c r="D55" s="115"/>
      <c r="E55" s="115"/>
      <c r="F55" s="115"/>
      <c r="G55" s="115"/>
      <c r="H55" s="115"/>
      <c r="I55" s="115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2.75" customHeight="1">
      <c r="A56" s="36"/>
      <c r="B56" s="115"/>
      <c r="C56" s="115"/>
      <c r="D56" s="115"/>
      <c r="E56" s="115"/>
      <c r="F56" s="115"/>
      <c r="G56" s="115"/>
      <c r="H56" s="115"/>
      <c r="I56" s="115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2.75" customHeight="1">
      <c r="A57" s="36"/>
      <c r="B57" s="115"/>
      <c r="C57" s="115"/>
      <c r="D57" s="115"/>
      <c r="E57" s="115"/>
      <c r="F57" s="115"/>
      <c r="G57" s="115"/>
      <c r="H57" s="115"/>
      <c r="I57" s="115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2.75" customHeight="1">
      <c r="A58" s="36"/>
      <c r="B58" s="115"/>
      <c r="C58" s="115"/>
      <c r="D58" s="115"/>
      <c r="E58" s="115"/>
      <c r="F58" s="115"/>
      <c r="G58" s="115"/>
      <c r="H58" s="115"/>
      <c r="I58" s="11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2.75" customHeight="1">
      <c r="A59" s="36"/>
      <c r="B59" s="115"/>
      <c r="C59" s="115"/>
      <c r="D59" s="115"/>
      <c r="E59" s="115"/>
      <c r="F59" s="115"/>
      <c r="G59" s="115"/>
      <c r="H59" s="115"/>
      <c r="I59" s="115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2.75" customHeight="1">
      <c r="A60" s="36"/>
      <c r="B60" s="115"/>
      <c r="C60" s="115"/>
      <c r="D60" s="115"/>
      <c r="E60" s="115"/>
      <c r="F60" s="115"/>
      <c r="G60" s="115"/>
      <c r="H60" s="115"/>
      <c r="I60" s="115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2.75" customHeight="1">
      <c r="A61" s="36"/>
      <c r="B61" s="115"/>
      <c r="C61" s="115"/>
      <c r="D61" s="115"/>
      <c r="E61" s="115"/>
      <c r="F61" s="115"/>
      <c r="G61" s="115"/>
      <c r="H61" s="115"/>
      <c r="I61" s="115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2.75" customHeight="1">
      <c r="A62" s="36"/>
      <c r="B62" s="115"/>
      <c r="C62" s="115"/>
      <c r="D62" s="115"/>
      <c r="E62" s="115"/>
      <c r="F62" s="115"/>
      <c r="G62" s="115"/>
      <c r="H62" s="115"/>
      <c r="I62" s="115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2.75" customHeight="1">
      <c r="A63" s="36"/>
      <c r="B63" s="115"/>
      <c r="C63" s="115"/>
      <c r="D63" s="115"/>
      <c r="E63" s="115"/>
      <c r="F63" s="115"/>
      <c r="G63" s="115"/>
      <c r="H63" s="115"/>
      <c r="I63" s="115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2.75" customHeight="1">
      <c r="A64" s="36"/>
      <c r="B64" s="115"/>
      <c r="C64" s="115"/>
      <c r="D64" s="115"/>
      <c r="E64" s="115"/>
      <c r="F64" s="115"/>
      <c r="G64" s="115"/>
      <c r="H64" s="115"/>
      <c r="I64" s="115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2.75" customHeight="1">
      <c r="A65" s="36"/>
      <c r="B65" s="115"/>
      <c r="C65" s="115"/>
      <c r="D65" s="115"/>
      <c r="E65" s="115"/>
      <c r="F65" s="115"/>
      <c r="G65" s="115"/>
      <c r="H65" s="115"/>
      <c r="I65" s="11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2.75" customHeight="1">
      <c r="A66" s="36"/>
      <c r="B66" s="115"/>
      <c r="C66" s="115"/>
      <c r="D66" s="115"/>
      <c r="E66" s="115"/>
      <c r="F66" s="115"/>
      <c r="G66" s="115"/>
      <c r="H66" s="115"/>
      <c r="I66" s="115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2.75" customHeight="1">
      <c r="A67" s="36"/>
      <c r="B67" s="115"/>
      <c r="C67" s="115"/>
      <c r="D67" s="115"/>
      <c r="E67" s="115"/>
      <c r="F67" s="115"/>
      <c r="G67" s="115"/>
      <c r="H67" s="115"/>
      <c r="I67" s="115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2.75" customHeight="1">
      <c r="A68" s="36"/>
      <c r="B68" s="115"/>
      <c r="C68" s="115"/>
      <c r="D68" s="115"/>
      <c r="E68" s="115"/>
      <c r="F68" s="115"/>
      <c r="G68" s="115"/>
      <c r="H68" s="115"/>
      <c r="I68" s="115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2.75" customHeight="1">
      <c r="A69" s="36"/>
      <c r="B69" s="115"/>
      <c r="C69" s="115"/>
      <c r="D69" s="115"/>
      <c r="E69" s="115"/>
      <c r="F69" s="115"/>
      <c r="G69" s="115"/>
      <c r="H69" s="115"/>
      <c r="I69" s="115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2.75" customHeight="1">
      <c r="A70" s="36"/>
      <c r="B70" s="115"/>
      <c r="C70" s="115"/>
      <c r="D70" s="115"/>
      <c r="E70" s="115"/>
      <c r="F70" s="115"/>
      <c r="G70" s="115"/>
      <c r="H70" s="115"/>
      <c r="I70" s="115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2.75" customHeight="1">
      <c r="A71" s="36"/>
      <c r="B71" s="115"/>
      <c r="C71" s="115"/>
      <c r="D71" s="115"/>
      <c r="E71" s="115"/>
      <c r="F71" s="115"/>
      <c r="G71" s="115"/>
      <c r="H71" s="115"/>
      <c r="I71" s="115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2.75" customHeight="1">
      <c r="A72" s="36"/>
      <c r="B72" s="115"/>
      <c r="C72" s="115"/>
      <c r="D72" s="115"/>
      <c r="E72" s="115"/>
      <c r="F72" s="115"/>
      <c r="G72" s="115"/>
      <c r="H72" s="115"/>
      <c r="I72" s="115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2.75" customHeight="1">
      <c r="A73" s="36"/>
      <c r="B73" s="115"/>
      <c r="C73" s="115"/>
      <c r="D73" s="115"/>
      <c r="E73" s="115"/>
      <c r="F73" s="115"/>
      <c r="G73" s="115"/>
      <c r="H73" s="115"/>
      <c r="I73" s="115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2.75" customHeight="1">
      <c r="A74" s="36"/>
      <c r="B74" s="115"/>
      <c r="C74" s="115"/>
      <c r="D74" s="115"/>
      <c r="E74" s="115"/>
      <c r="F74" s="115"/>
      <c r="G74" s="115"/>
      <c r="H74" s="115"/>
      <c r="I74" s="115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2.75" customHeight="1">
      <c r="A75" s="36"/>
      <c r="B75" s="115"/>
      <c r="C75" s="115"/>
      <c r="D75" s="115"/>
      <c r="E75" s="115"/>
      <c r="F75" s="115"/>
      <c r="G75" s="115"/>
      <c r="H75" s="115"/>
      <c r="I75" s="115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2.75" customHeight="1">
      <c r="A76" s="36"/>
      <c r="B76" s="115"/>
      <c r="C76" s="115"/>
      <c r="D76" s="115"/>
      <c r="E76" s="115"/>
      <c r="F76" s="115"/>
      <c r="G76" s="115"/>
      <c r="H76" s="115"/>
      <c r="I76" s="115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2.75" customHeight="1">
      <c r="A77" s="36"/>
      <c r="B77" s="115"/>
      <c r="C77" s="115"/>
      <c r="D77" s="115"/>
      <c r="E77" s="115"/>
      <c r="F77" s="115"/>
      <c r="G77" s="115"/>
      <c r="H77" s="115"/>
      <c r="I77" s="115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2.75" customHeight="1">
      <c r="A78" s="36"/>
      <c r="B78" s="115"/>
      <c r="C78" s="115"/>
      <c r="D78" s="115"/>
      <c r="E78" s="115"/>
      <c r="F78" s="115"/>
      <c r="G78" s="115"/>
      <c r="H78" s="115"/>
      <c r="I78" s="115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2.75" customHeight="1">
      <c r="A79" s="36"/>
      <c r="B79" s="115"/>
      <c r="C79" s="115"/>
      <c r="D79" s="115"/>
      <c r="E79" s="115"/>
      <c r="F79" s="115"/>
      <c r="G79" s="115"/>
      <c r="H79" s="115"/>
      <c r="I79" s="115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2.75" customHeight="1">
      <c r="A80" s="36"/>
      <c r="B80" s="115"/>
      <c r="C80" s="115"/>
      <c r="D80" s="115"/>
      <c r="E80" s="115"/>
      <c r="F80" s="115"/>
      <c r="G80" s="115"/>
      <c r="H80" s="115"/>
      <c r="I80" s="115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2.75" customHeight="1">
      <c r="A81" s="36"/>
      <c r="B81" s="115"/>
      <c r="C81" s="115"/>
      <c r="D81" s="115"/>
      <c r="E81" s="115"/>
      <c r="F81" s="115"/>
      <c r="G81" s="115"/>
      <c r="H81" s="115"/>
      <c r="I81" s="115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2.75" customHeight="1">
      <c r="A82" s="36"/>
      <c r="B82" s="115"/>
      <c r="C82" s="115"/>
      <c r="D82" s="115"/>
      <c r="E82" s="115"/>
      <c r="F82" s="115"/>
      <c r="G82" s="115"/>
      <c r="H82" s="115"/>
      <c r="I82" s="115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2.75" customHeight="1">
      <c r="A83" s="36"/>
      <c r="B83" s="115"/>
      <c r="C83" s="115"/>
      <c r="D83" s="115"/>
      <c r="E83" s="115"/>
      <c r="F83" s="115"/>
      <c r="G83" s="115"/>
      <c r="H83" s="115"/>
      <c r="I83" s="115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2.75" customHeight="1">
      <c r="A84" s="36"/>
      <c r="B84" s="115"/>
      <c r="C84" s="115"/>
      <c r="D84" s="115"/>
      <c r="E84" s="115"/>
      <c r="F84" s="115"/>
      <c r="G84" s="115"/>
      <c r="H84" s="115"/>
      <c r="I84" s="115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2.75" customHeight="1">
      <c r="A85" s="36"/>
      <c r="B85" s="115"/>
      <c r="C85" s="115"/>
      <c r="D85" s="115"/>
      <c r="E85" s="115"/>
      <c r="F85" s="115"/>
      <c r="G85" s="115"/>
      <c r="H85" s="115"/>
      <c r="I85" s="115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2.75" customHeight="1">
      <c r="A86" s="36"/>
      <c r="B86" s="115"/>
      <c r="C86" s="115"/>
      <c r="D86" s="115"/>
      <c r="E86" s="115"/>
      <c r="F86" s="115"/>
      <c r="G86" s="115"/>
      <c r="H86" s="115"/>
      <c r="I86" s="115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2.75" customHeight="1">
      <c r="A87" s="36"/>
      <c r="B87" s="115"/>
      <c r="C87" s="115"/>
      <c r="D87" s="115"/>
      <c r="E87" s="115"/>
      <c r="F87" s="115"/>
      <c r="G87" s="115"/>
      <c r="H87" s="115"/>
      <c r="I87" s="115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2.75" customHeight="1">
      <c r="A88" s="36"/>
      <c r="B88" s="115"/>
      <c r="C88" s="115"/>
      <c r="D88" s="115"/>
      <c r="E88" s="115"/>
      <c r="F88" s="115"/>
      <c r="G88" s="115"/>
      <c r="H88" s="115"/>
      <c r="I88" s="115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2.75" customHeight="1">
      <c r="A89" s="36"/>
      <c r="B89" s="115"/>
      <c r="C89" s="115"/>
      <c r="D89" s="115"/>
      <c r="E89" s="115"/>
      <c r="F89" s="115"/>
      <c r="G89" s="115"/>
      <c r="H89" s="115"/>
      <c r="I89" s="115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2.75" customHeight="1">
      <c r="A90" s="36"/>
      <c r="B90" s="115"/>
      <c r="C90" s="115"/>
      <c r="D90" s="115"/>
      <c r="E90" s="115"/>
      <c r="F90" s="115"/>
      <c r="G90" s="115"/>
      <c r="H90" s="115"/>
      <c r="I90" s="115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2.75" customHeight="1">
      <c r="A91" s="36"/>
      <c r="B91" s="115"/>
      <c r="C91" s="115"/>
      <c r="D91" s="115"/>
      <c r="E91" s="115"/>
      <c r="F91" s="115"/>
      <c r="G91" s="115"/>
      <c r="H91" s="115"/>
      <c r="I91" s="115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2.75" customHeight="1">
      <c r="A92" s="36"/>
      <c r="B92" s="115"/>
      <c r="C92" s="115"/>
      <c r="D92" s="115"/>
      <c r="E92" s="115"/>
      <c r="F92" s="115"/>
      <c r="G92" s="115"/>
      <c r="H92" s="115"/>
      <c r="I92" s="115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2.75" customHeight="1">
      <c r="A93" s="36"/>
      <c r="B93" s="115"/>
      <c r="C93" s="115"/>
      <c r="D93" s="115"/>
      <c r="E93" s="115"/>
      <c r="F93" s="115"/>
      <c r="G93" s="115"/>
      <c r="H93" s="115"/>
      <c r="I93" s="115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2.75" customHeight="1">
      <c r="A94" s="36"/>
      <c r="B94" s="115"/>
      <c r="C94" s="115"/>
      <c r="D94" s="115"/>
      <c r="E94" s="115"/>
      <c r="F94" s="115"/>
      <c r="G94" s="115"/>
      <c r="H94" s="115"/>
      <c r="I94" s="115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2.75" customHeight="1">
      <c r="A95" s="36"/>
      <c r="B95" s="115"/>
      <c r="C95" s="115"/>
      <c r="D95" s="115"/>
      <c r="E95" s="115"/>
      <c r="F95" s="115"/>
      <c r="G95" s="115"/>
      <c r="H95" s="115"/>
      <c r="I95" s="115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2.75" customHeight="1">
      <c r="A96" s="36"/>
      <c r="B96" s="115"/>
      <c r="C96" s="115"/>
      <c r="D96" s="115"/>
      <c r="E96" s="115"/>
      <c r="F96" s="115"/>
      <c r="G96" s="115"/>
      <c r="H96" s="115"/>
      <c r="I96" s="115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2.75" customHeight="1">
      <c r="A97" s="36"/>
      <c r="B97" s="115"/>
      <c r="C97" s="115"/>
      <c r="D97" s="115"/>
      <c r="E97" s="115"/>
      <c r="F97" s="115"/>
      <c r="G97" s="115"/>
      <c r="H97" s="115"/>
      <c r="I97" s="115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2.75" customHeight="1">
      <c r="A98" s="36"/>
      <c r="B98" s="115"/>
      <c r="C98" s="115"/>
      <c r="D98" s="115"/>
      <c r="E98" s="115"/>
      <c r="F98" s="115"/>
      <c r="G98" s="115"/>
      <c r="H98" s="115"/>
      <c r="I98" s="115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2.75" customHeight="1">
      <c r="A99" s="36"/>
      <c r="B99" s="115"/>
      <c r="C99" s="115"/>
      <c r="D99" s="115"/>
      <c r="E99" s="115"/>
      <c r="F99" s="115"/>
      <c r="G99" s="115"/>
      <c r="H99" s="115"/>
      <c r="I99" s="115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2.75" customHeight="1">
      <c r="A100" s="36"/>
      <c r="B100" s="115"/>
      <c r="C100" s="115"/>
      <c r="D100" s="115"/>
      <c r="E100" s="115"/>
      <c r="F100" s="115"/>
      <c r="G100" s="115"/>
      <c r="H100" s="115"/>
      <c r="I100" s="115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2.75" customHeight="1">
      <c r="A101" s="36"/>
      <c r="B101" s="115"/>
      <c r="C101" s="115"/>
      <c r="D101" s="115"/>
      <c r="E101" s="115"/>
      <c r="F101" s="115"/>
      <c r="G101" s="115"/>
      <c r="H101" s="115"/>
      <c r="I101" s="115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2.75" customHeight="1">
      <c r="A102" s="36"/>
      <c r="B102" s="115"/>
      <c r="C102" s="115"/>
      <c r="D102" s="115"/>
      <c r="E102" s="115"/>
      <c r="F102" s="115"/>
      <c r="G102" s="115"/>
      <c r="H102" s="115"/>
      <c r="I102" s="115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2.75" customHeight="1">
      <c r="A103" s="36"/>
      <c r="B103" s="115"/>
      <c r="C103" s="115"/>
      <c r="D103" s="115"/>
      <c r="E103" s="115"/>
      <c r="F103" s="115"/>
      <c r="G103" s="115"/>
      <c r="H103" s="115"/>
      <c r="I103" s="11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2.75" customHeight="1">
      <c r="A104" s="36"/>
      <c r="B104" s="115"/>
      <c r="C104" s="115"/>
      <c r="D104" s="115"/>
      <c r="E104" s="115"/>
      <c r="F104" s="115"/>
      <c r="G104" s="115"/>
      <c r="H104" s="115"/>
      <c r="I104" s="115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2.75" customHeight="1">
      <c r="A105" s="36"/>
      <c r="B105" s="115"/>
      <c r="C105" s="115"/>
      <c r="D105" s="115"/>
      <c r="E105" s="115"/>
      <c r="F105" s="115"/>
      <c r="G105" s="115"/>
      <c r="H105" s="115"/>
      <c r="I105" s="115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2.75" customHeight="1">
      <c r="A106" s="36"/>
      <c r="B106" s="115"/>
      <c r="C106" s="115"/>
      <c r="D106" s="115"/>
      <c r="E106" s="115"/>
      <c r="F106" s="115"/>
      <c r="G106" s="115"/>
      <c r="H106" s="115"/>
      <c r="I106" s="115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2.75" customHeight="1">
      <c r="A107" s="36"/>
      <c r="B107" s="115"/>
      <c r="C107" s="115"/>
      <c r="D107" s="115"/>
      <c r="E107" s="115"/>
      <c r="F107" s="115"/>
      <c r="G107" s="115"/>
      <c r="H107" s="115"/>
      <c r="I107" s="115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2.75" customHeight="1">
      <c r="A108" s="36"/>
      <c r="B108" s="115"/>
      <c r="C108" s="115"/>
      <c r="D108" s="115"/>
      <c r="E108" s="115"/>
      <c r="F108" s="115"/>
      <c r="G108" s="115"/>
      <c r="H108" s="115"/>
      <c r="I108" s="115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2.75" customHeight="1">
      <c r="A109" s="36"/>
      <c r="B109" s="115"/>
      <c r="C109" s="115"/>
      <c r="D109" s="115"/>
      <c r="E109" s="115"/>
      <c r="F109" s="115"/>
      <c r="G109" s="115"/>
      <c r="H109" s="115"/>
      <c r="I109" s="115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2.75" customHeight="1">
      <c r="A110" s="36"/>
      <c r="B110" s="115"/>
      <c r="C110" s="115"/>
      <c r="D110" s="115"/>
      <c r="E110" s="115"/>
      <c r="F110" s="115"/>
      <c r="G110" s="115"/>
      <c r="H110" s="115"/>
      <c r="I110" s="115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2.75" customHeight="1">
      <c r="A111" s="36"/>
      <c r="B111" s="115"/>
      <c r="C111" s="115"/>
      <c r="D111" s="115"/>
      <c r="E111" s="115"/>
      <c r="F111" s="115"/>
      <c r="G111" s="115"/>
      <c r="H111" s="115"/>
      <c r="I111" s="115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2.75" customHeight="1">
      <c r="A112" s="36"/>
      <c r="B112" s="115"/>
      <c r="C112" s="115"/>
      <c r="D112" s="115"/>
      <c r="E112" s="115"/>
      <c r="F112" s="115"/>
      <c r="G112" s="115"/>
      <c r="H112" s="115"/>
      <c r="I112" s="115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2.75" customHeight="1">
      <c r="A113" s="36"/>
      <c r="B113" s="115"/>
      <c r="C113" s="115"/>
      <c r="D113" s="115"/>
      <c r="E113" s="115"/>
      <c r="F113" s="115"/>
      <c r="G113" s="115"/>
      <c r="H113" s="115"/>
      <c r="I113" s="115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2.75" customHeight="1">
      <c r="A114" s="36"/>
      <c r="B114" s="115"/>
      <c r="C114" s="115"/>
      <c r="D114" s="115"/>
      <c r="E114" s="115"/>
      <c r="F114" s="115"/>
      <c r="G114" s="115"/>
      <c r="H114" s="115"/>
      <c r="I114" s="115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2.75" customHeight="1">
      <c r="A115" s="36"/>
      <c r="B115" s="115"/>
      <c r="C115" s="115"/>
      <c r="D115" s="115"/>
      <c r="E115" s="115"/>
      <c r="F115" s="115"/>
      <c r="G115" s="115"/>
      <c r="H115" s="115"/>
      <c r="I115" s="115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2.75" customHeight="1">
      <c r="A116" s="36"/>
      <c r="B116" s="115"/>
      <c r="C116" s="115"/>
      <c r="D116" s="115"/>
      <c r="E116" s="115"/>
      <c r="F116" s="115"/>
      <c r="G116" s="115"/>
      <c r="H116" s="115"/>
      <c r="I116" s="115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2.75" customHeight="1">
      <c r="A117" s="36"/>
      <c r="B117" s="115"/>
      <c r="C117" s="115"/>
      <c r="D117" s="115"/>
      <c r="E117" s="115"/>
      <c r="F117" s="115"/>
      <c r="G117" s="115"/>
      <c r="H117" s="115"/>
      <c r="I117" s="115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2.75" customHeight="1">
      <c r="A118" s="36"/>
      <c r="B118" s="115"/>
      <c r="C118" s="115"/>
      <c r="D118" s="115"/>
      <c r="E118" s="115"/>
      <c r="F118" s="115"/>
      <c r="G118" s="115"/>
      <c r="H118" s="115"/>
      <c r="I118" s="115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2.75" customHeight="1">
      <c r="A119" s="36"/>
      <c r="B119" s="115"/>
      <c r="C119" s="115"/>
      <c r="D119" s="115"/>
      <c r="E119" s="115"/>
      <c r="F119" s="115"/>
      <c r="G119" s="115"/>
      <c r="H119" s="115"/>
      <c r="I119" s="115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2.75" customHeight="1">
      <c r="A120" s="36"/>
      <c r="B120" s="115"/>
      <c r="C120" s="115"/>
      <c r="D120" s="115"/>
      <c r="E120" s="115"/>
      <c r="F120" s="115"/>
      <c r="G120" s="115"/>
      <c r="H120" s="115"/>
      <c r="I120" s="115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2.75" customHeight="1">
      <c r="A121" s="36"/>
      <c r="B121" s="115"/>
      <c r="C121" s="115"/>
      <c r="D121" s="115"/>
      <c r="E121" s="115"/>
      <c r="F121" s="115"/>
      <c r="G121" s="115"/>
      <c r="H121" s="115"/>
      <c r="I121" s="115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2.75" customHeight="1">
      <c r="A122" s="36"/>
      <c r="B122" s="115"/>
      <c r="C122" s="115"/>
      <c r="D122" s="115"/>
      <c r="E122" s="115"/>
      <c r="F122" s="115"/>
      <c r="G122" s="115"/>
      <c r="H122" s="115"/>
      <c r="I122" s="115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2.75" customHeight="1">
      <c r="A123" s="36"/>
      <c r="B123" s="115"/>
      <c r="C123" s="115"/>
      <c r="D123" s="115"/>
      <c r="E123" s="115"/>
      <c r="F123" s="115"/>
      <c r="G123" s="115"/>
      <c r="H123" s="115"/>
      <c r="I123" s="115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2.75" customHeight="1">
      <c r="A124" s="36"/>
      <c r="B124" s="115"/>
      <c r="C124" s="115"/>
      <c r="D124" s="115"/>
      <c r="E124" s="115"/>
      <c r="F124" s="115"/>
      <c r="G124" s="115"/>
      <c r="H124" s="115"/>
      <c r="I124" s="115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2.75" customHeight="1">
      <c r="A125" s="36"/>
      <c r="B125" s="115"/>
      <c r="C125" s="115"/>
      <c r="D125" s="115"/>
      <c r="E125" s="115"/>
      <c r="F125" s="115"/>
      <c r="G125" s="115"/>
      <c r="H125" s="115"/>
      <c r="I125" s="115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2.75" customHeight="1">
      <c r="A126" s="36"/>
      <c r="B126" s="115"/>
      <c r="C126" s="115"/>
      <c r="D126" s="115"/>
      <c r="E126" s="115"/>
      <c r="F126" s="115"/>
      <c r="G126" s="115"/>
      <c r="H126" s="115"/>
      <c r="I126" s="115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2.75" customHeight="1">
      <c r="A127" s="36"/>
      <c r="B127" s="115"/>
      <c r="C127" s="115"/>
      <c r="D127" s="115"/>
      <c r="E127" s="115"/>
      <c r="F127" s="115"/>
      <c r="G127" s="115"/>
      <c r="H127" s="115"/>
      <c r="I127" s="115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2.75" customHeight="1">
      <c r="A128" s="36"/>
      <c r="B128" s="115"/>
      <c r="C128" s="115"/>
      <c r="D128" s="115"/>
      <c r="E128" s="115"/>
      <c r="F128" s="115"/>
      <c r="G128" s="115"/>
      <c r="H128" s="115"/>
      <c r="I128" s="115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2.75" customHeight="1">
      <c r="A129" s="36"/>
      <c r="B129" s="115"/>
      <c r="C129" s="115"/>
      <c r="D129" s="115"/>
      <c r="E129" s="115"/>
      <c r="F129" s="115"/>
      <c r="G129" s="115"/>
      <c r="H129" s="115"/>
      <c r="I129" s="115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2.75" customHeight="1">
      <c r="A130" s="36"/>
      <c r="B130" s="115"/>
      <c r="C130" s="115"/>
      <c r="D130" s="115"/>
      <c r="E130" s="115"/>
      <c r="F130" s="115"/>
      <c r="G130" s="115"/>
      <c r="H130" s="115"/>
      <c r="I130" s="115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2.75" customHeight="1">
      <c r="A131" s="36"/>
      <c r="B131" s="115"/>
      <c r="C131" s="115"/>
      <c r="D131" s="115"/>
      <c r="E131" s="115"/>
      <c r="F131" s="115"/>
      <c r="G131" s="115"/>
      <c r="H131" s="115"/>
      <c r="I131" s="115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2.75" customHeight="1">
      <c r="A132" s="36"/>
      <c r="B132" s="115"/>
      <c r="C132" s="115"/>
      <c r="D132" s="115"/>
      <c r="E132" s="115"/>
      <c r="F132" s="115"/>
      <c r="G132" s="115"/>
      <c r="H132" s="115"/>
      <c r="I132" s="115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2.75" customHeight="1">
      <c r="A133" s="36"/>
      <c r="B133" s="115"/>
      <c r="C133" s="115"/>
      <c r="D133" s="115"/>
      <c r="E133" s="115"/>
      <c r="F133" s="115"/>
      <c r="G133" s="115"/>
      <c r="H133" s="115"/>
      <c r="I133" s="115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2.75" customHeight="1">
      <c r="A134" s="36"/>
      <c r="B134" s="115"/>
      <c r="C134" s="115"/>
      <c r="D134" s="115"/>
      <c r="E134" s="115"/>
      <c r="F134" s="115"/>
      <c r="G134" s="115"/>
      <c r="H134" s="115"/>
      <c r="I134" s="115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2.75" customHeight="1">
      <c r="A135" s="36"/>
      <c r="B135" s="115"/>
      <c r="C135" s="115"/>
      <c r="D135" s="115"/>
      <c r="E135" s="115"/>
      <c r="F135" s="115"/>
      <c r="G135" s="115"/>
      <c r="H135" s="115"/>
      <c r="I135" s="115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2.75" customHeight="1">
      <c r="A136" s="36"/>
      <c r="B136" s="115"/>
      <c r="C136" s="115"/>
      <c r="D136" s="115"/>
      <c r="E136" s="115"/>
      <c r="F136" s="115"/>
      <c r="G136" s="115"/>
      <c r="H136" s="115"/>
      <c r="I136" s="115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2.75" customHeight="1">
      <c r="A137" s="36"/>
      <c r="B137" s="115"/>
      <c r="C137" s="115"/>
      <c r="D137" s="115"/>
      <c r="E137" s="115"/>
      <c r="F137" s="115"/>
      <c r="G137" s="115"/>
      <c r="H137" s="115"/>
      <c r="I137" s="115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2.75" customHeight="1">
      <c r="A138" s="36"/>
      <c r="B138" s="115"/>
      <c r="C138" s="115"/>
      <c r="D138" s="115"/>
      <c r="E138" s="115"/>
      <c r="F138" s="115"/>
      <c r="G138" s="115"/>
      <c r="H138" s="115"/>
      <c r="I138" s="115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2.75" customHeight="1">
      <c r="A139" s="36"/>
      <c r="B139" s="115"/>
      <c r="C139" s="115"/>
      <c r="D139" s="115"/>
      <c r="E139" s="115"/>
      <c r="F139" s="115"/>
      <c r="G139" s="115"/>
      <c r="H139" s="115"/>
      <c r="I139" s="115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2.75" customHeight="1">
      <c r="A140" s="36"/>
      <c r="B140" s="115"/>
      <c r="C140" s="115"/>
      <c r="D140" s="115"/>
      <c r="E140" s="115"/>
      <c r="F140" s="115"/>
      <c r="G140" s="115"/>
      <c r="H140" s="115"/>
      <c r="I140" s="115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2.75" customHeight="1">
      <c r="A141" s="36"/>
      <c r="B141" s="115"/>
      <c r="C141" s="115"/>
      <c r="D141" s="115"/>
      <c r="E141" s="115"/>
      <c r="F141" s="115"/>
      <c r="G141" s="115"/>
      <c r="H141" s="115"/>
      <c r="I141" s="115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2.75" customHeight="1">
      <c r="A142" s="36"/>
      <c r="B142" s="115"/>
      <c r="C142" s="115"/>
      <c r="D142" s="115"/>
      <c r="E142" s="115"/>
      <c r="F142" s="115"/>
      <c r="G142" s="115"/>
      <c r="H142" s="115"/>
      <c r="I142" s="115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2.75" customHeight="1">
      <c r="A143" s="36"/>
      <c r="B143" s="115"/>
      <c r="C143" s="115"/>
      <c r="D143" s="115"/>
      <c r="E143" s="115"/>
      <c r="F143" s="115"/>
      <c r="G143" s="115"/>
      <c r="H143" s="115"/>
      <c r="I143" s="115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2.75" customHeight="1">
      <c r="A144" s="36"/>
      <c r="B144" s="115"/>
      <c r="C144" s="115"/>
      <c r="D144" s="115"/>
      <c r="E144" s="115"/>
      <c r="F144" s="115"/>
      <c r="G144" s="115"/>
      <c r="H144" s="115"/>
      <c r="I144" s="115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2.75" customHeight="1">
      <c r="A145" s="36"/>
      <c r="B145" s="115"/>
      <c r="C145" s="115"/>
      <c r="D145" s="115"/>
      <c r="E145" s="115"/>
      <c r="F145" s="115"/>
      <c r="G145" s="115"/>
      <c r="H145" s="115"/>
      <c r="I145" s="115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2.75" customHeight="1">
      <c r="A146" s="36"/>
      <c r="B146" s="115"/>
      <c r="C146" s="115"/>
      <c r="D146" s="115"/>
      <c r="E146" s="115"/>
      <c r="F146" s="115"/>
      <c r="G146" s="115"/>
      <c r="H146" s="115"/>
      <c r="I146" s="115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2.75" customHeight="1">
      <c r="A147" s="36"/>
      <c r="B147" s="115"/>
      <c r="C147" s="115"/>
      <c r="D147" s="115"/>
      <c r="E147" s="115"/>
      <c r="F147" s="115"/>
      <c r="G147" s="115"/>
      <c r="H147" s="115"/>
      <c r="I147" s="115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2.75" customHeight="1">
      <c r="A148" s="36"/>
      <c r="B148" s="115"/>
      <c r="C148" s="115"/>
      <c r="D148" s="115"/>
      <c r="E148" s="115"/>
      <c r="F148" s="115"/>
      <c r="G148" s="115"/>
      <c r="H148" s="115"/>
      <c r="I148" s="115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2.75" customHeight="1">
      <c r="A149" s="36"/>
      <c r="B149" s="115"/>
      <c r="C149" s="115"/>
      <c r="D149" s="115"/>
      <c r="E149" s="115"/>
      <c r="F149" s="115"/>
      <c r="G149" s="115"/>
      <c r="H149" s="115"/>
      <c r="I149" s="115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2.75" customHeight="1">
      <c r="A150" s="36"/>
      <c r="B150" s="115"/>
      <c r="C150" s="115"/>
      <c r="D150" s="115"/>
      <c r="E150" s="115"/>
      <c r="F150" s="115"/>
      <c r="G150" s="115"/>
      <c r="H150" s="115"/>
      <c r="I150" s="115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2.75" customHeight="1">
      <c r="A151" s="36"/>
      <c r="B151" s="115"/>
      <c r="C151" s="115"/>
      <c r="D151" s="115"/>
      <c r="E151" s="115"/>
      <c r="F151" s="115"/>
      <c r="G151" s="115"/>
      <c r="H151" s="115"/>
      <c r="I151" s="115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2.75" customHeight="1">
      <c r="A152" s="36"/>
      <c r="B152" s="115"/>
      <c r="C152" s="115"/>
      <c r="D152" s="115"/>
      <c r="E152" s="115"/>
      <c r="F152" s="115"/>
      <c r="G152" s="115"/>
      <c r="H152" s="115"/>
      <c r="I152" s="115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2.75" customHeight="1">
      <c r="A153" s="36"/>
      <c r="B153" s="115"/>
      <c r="C153" s="115"/>
      <c r="D153" s="115"/>
      <c r="E153" s="115"/>
      <c r="F153" s="115"/>
      <c r="G153" s="115"/>
      <c r="H153" s="115"/>
      <c r="I153" s="115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2.75" customHeight="1">
      <c r="A154" s="36"/>
      <c r="B154" s="115"/>
      <c r="C154" s="115"/>
      <c r="D154" s="115"/>
      <c r="E154" s="115"/>
      <c r="F154" s="115"/>
      <c r="G154" s="115"/>
      <c r="H154" s="115"/>
      <c r="I154" s="115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2.75" customHeight="1">
      <c r="A155" s="36"/>
      <c r="B155" s="115"/>
      <c r="C155" s="115"/>
      <c r="D155" s="115"/>
      <c r="E155" s="115"/>
      <c r="F155" s="115"/>
      <c r="G155" s="115"/>
      <c r="H155" s="115"/>
      <c r="I155" s="115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2.75" customHeight="1">
      <c r="A156" s="36"/>
      <c r="B156" s="115"/>
      <c r="C156" s="115"/>
      <c r="D156" s="115"/>
      <c r="E156" s="115"/>
      <c r="F156" s="115"/>
      <c r="G156" s="115"/>
      <c r="H156" s="115"/>
      <c r="I156" s="115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2.75" customHeight="1">
      <c r="A157" s="36"/>
      <c r="B157" s="115"/>
      <c r="C157" s="115"/>
      <c r="D157" s="115"/>
      <c r="E157" s="115"/>
      <c r="F157" s="115"/>
      <c r="G157" s="115"/>
      <c r="H157" s="115"/>
      <c r="I157" s="115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2.75" customHeight="1">
      <c r="A158" s="36"/>
      <c r="B158" s="115"/>
      <c r="C158" s="115"/>
      <c r="D158" s="115"/>
      <c r="E158" s="115"/>
      <c r="F158" s="115"/>
      <c r="G158" s="115"/>
      <c r="H158" s="115"/>
      <c r="I158" s="115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2.75" customHeight="1">
      <c r="A159" s="36"/>
      <c r="B159" s="115"/>
      <c r="C159" s="115"/>
      <c r="D159" s="115"/>
      <c r="E159" s="115"/>
      <c r="F159" s="115"/>
      <c r="G159" s="115"/>
      <c r="H159" s="115"/>
      <c r="I159" s="115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2.75" customHeight="1">
      <c r="A160" s="36"/>
      <c r="B160" s="115"/>
      <c r="C160" s="115"/>
      <c r="D160" s="115"/>
      <c r="E160" s="115"/>
      <c r="F160" s="115"/>
      <c r="G160" s="115"/>
      <c r="H160" s="115"/>
      <c r="I160" s="115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2.75" customHeight="1">
      <c r="A161" s="36"/>
      <c r="B161" s="115"/>
      <c r="C161" s="115"/>
      <c r="D161" s="115"/>
      <c r="E161" s="115"/>
      <c r="F161" s="115"/>
      <c r="G161" s="115"/>
      <c r="H161" s="115"/>
      <c r="I161" s="115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2.75" customHeight="1">
      <c r="A162" s="36"/>
      <c r="B162" s="115"/>
      <c r="C162" s="115"/>
      <c r="D162" s="115"/>
      <c r="E162" s="115"/>
      <c r="F162" s="115"/>
      <c r="G162" s="115"/>
      <c r="H162" s="115"/>
      <c r="I162" s="115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2.75" customHeight="1">
      <c r="A163" s="36"/>
      <c r="B163" s="115"/>
      <c r="C163" s="115"/>
      <c r="D163" s="115"/>
      <c r="E163" s="115"/>
      <c r="F163" s="115"/>
      <c r="G163" s="115"/>
      <c r="H163" s="115"/>
      <c r="I163" s="115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2.75" customHeight="1">
      <c r="A164" s="36"/>
      <c r="B164" s="115"/>
      <c r="C164" s="115"/>
      <c r="D164" s="115"/>
      <c r="E164" s="115"/>
      <c r="F164" s="115"/>
      <c r="G164" s="115"/>
      <c r="H164" s="115"/>
      <c r="I164" s="115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2.75" customHeight="1">
      <c r="A165" s="36"/>
      <c r="B165" s="115"/>
      <c r="C165" s="115"/>
      <c r="D165" s="115"/>
      <c r="E165" s="115"/>
      <c r="F165" s="115"/>
      <c r="G165" s="115"/>
      <c r="H165" s="115"/>
      <c r="I165" s="115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2.75" customHeight="1">
      <c r="A166" s="36"/>
      <c r="B166" s="115"/>
      <c r="C166" s="115"/>
      <c r="D166" s="115"/>
      <c r="E166" s="115"/>
      <c r="F166" s="115"/>
      <c r="G166" s="115"/>
      <c r="H166" s="115"/>
      <c r="I166" s="115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2.75" customHeight="1">
      <c r="A167" s="36"/>
      <c r="B167" s="115"/>
      <c r="C167" s="115"/>
      <c r="D167" s="115"/>
      <c r="E167" s="115"/>
      <c r="F167" s="115"/>
      <c r="G167" s="115"/>
      <c r="H167" s="115"/>
      <c r="I167" s="115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2.75" customHeight="1">
      <c r="A168" s="36"/>
      <c r="B168" s="115"/>
      <c r="C168" s="115"/>
      <c r="D168" s="115"/>
      <c r="E168" s="115"/>
      <c r="F168" s="115"/>
      <c r="G168" s="115"/>
      <c r="H168" s="115"/>
      <c r="I168" s="115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2.75" customHeight="1">
      <c r="A169" s="36"/>
      <c r="B169" s="115"/>
      <c r="C169" s="115"/>
      <c r="D169" s="115"/>
      <c r="E169" s="115"/>
      <c r="F169" s="115"/>
      <c r="G169" s="115"/>
      <c r="H169" s="115"/>
      <c r="I169" s="115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2.75" customHeight="1">
      <c r="A170" s="36"/>
      <c r="B170" s="115"/>
      <c r="C170" s="115"/>
      <c r="D170" s="115"/>
      <c r="E170" s="115"/>
      <c r="F170" s="115"/>
      <c r="G170" s="115"/>
      <c r="H170" s="115"/>
      <c r="I170" s="115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2.75" customHeight="1">
      <c r="A171" s="36"/>
      <c r="B171" s="115"/>
      <c r="C171" s="115"/>
      <c r="D171" s="115"/>
      <c r="E171" s="115"/>
      <c r="F171" s="115"/>
      <c r="G171" s="115"/>
      <c r="H171" s="115"/>
      <c r="I171" s="115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2.75" customHeight="1">
      <c r="A172" s="36"/>
      <c r="B172" s="115"/>
      <c r="C172" s="115"/>
      <c r="D172" s="115"/>
      <c r="E172" s="115"/>
      <c r="F172" s="115"/>
      <c r="G172" s="115"/>
      <c r="H172" s="115"/>
      <c r="I172" s="115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2.75" customHeight="1">
      <c r="A173" s="36"/>
      <c r="B173" s="115"/>
      <c r="C173" s="115"/>
      <c r="D173" s="115"/>
      <c r="E173" s="115"/>
      <c r="F173" s="115"/>
      <c r="G173" s="115"/>
      <c r="H173" s="115"/>
      <c r="I173" s="115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2.75" customHeight="1">
      <c r="A174" s="36"/>
      <c r="B174" s="115"/>
      <c r="C174" s="115"/>
      <c r="D174" s="115"/>
      <c r="E174" s="115"/>
      <c r="F174" s="115"/>
      <c r="G174" s="115"/>
      <c r="H174" s="115"/>
      <c r="I174" s="115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2.75" customHeight="1">
      <c r="A175" s="36"/>
      <c r="B175" s="115"/>
      <c r="C175" s="115"/>
      <c r="D175" s="115"/>
      <c r="E175" s="115"/>
      <c r="F175" s="115"/>
      <c r="G175" s="115"/>
      <c r="H175" s="115"/>
      <c r="I175" s="115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2.75" customHeight="1">
      <c r="A176" s="36"/>
      <c r="B176" s="115"/>
      <c r="C176" s="115"/>
      <c r="D176" s="115"/>
      <c r="E176" s="115"/>
      <c r="F176" s="115"/>
      <c r="G176" s="115"/>
      <c r="H176" s="115"/>
      <c r="I176" s="115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2.75" customHeight="1">
      <c r="A177" s="36"/>
      <c r="B177" s="115"/>
      <c r="C177" s="115"/>
      <c r="D177" s="115"/>
      <c r="E177" s="115"/>
      <c r="F177" s="115"/>
      <c r="G177" s="115"/>
      <c r="H177" s="115"/>
      <c r="I177" s="115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2.75" customHeight="1">
      <c r="A178" s="36"/>
      <c r="B178" s="115"/>
      <c r="C178" s="115"/>
      <c r="D178" s="115"/>
      <c r="E178" s="115"/>
      <c r="F178" s="115"/>
      <c r="G178" s="115"/>
      <c r="H178" s="115"/>
      <c r="I178" s="115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2.75" customHeight="1">
      <c r="A179" s="36"/>
      <c r="B179" s="115"/>
      <c r="C179" s="115"/>
      <c r="D179" s="115"/>
      <c r="E179" s="115"/>
      <c r="F179" s="115"/>
      <c r="G179" s="115"/>
      <c r="H179" s="115"/>
      <c r="I179" s="115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2.75" customHeight="1">
      <c r="A180" s="36"/>
      <c r="B180" s="115"/>
      <c r="C180" s="115"/>
      <c r="D180" s="115"/>
      <c r="E180" s="115"/>
      <c r="F180" s="115"/>
      <c r="G180" s="115"/>
      <c r="H180" s="115"/>
      <c r="I180" s="115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2.75" customHeight="1">
      <c r="A181" s="36"/>
      <c r="B181" s="115"/>
      <c r="C181" s="115"/>
      <c r="D181" s="115"/>
      <c r="E181" s="115"/>
      <c r="F181" s="115"/>
      <c r="G181" s="115"/>
      <c r="H181" s="115"/>
      <c r="I181" s="115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2.75" customHeight="1">
      <c r="A182" s="36"/>
      <c r="B182" s="115"/>
      <c r="C182" s="115"/>
      <c r="D182" s="115"/>
      <c r="E182" s="115"/>
      <c r="F182" s="115"/>
      <c r="G182" s="115"/>
      <c r="H182" s="115"/>
      <c r="I182" s="115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2.75" customHeight="1">
      <c r="A183" s="36"/>
      <c r="B183" s="115"/>
      <c r="C183" s="115"/>
      <c r="D183" s="115"/>
      <c r="E183" s="115"/>
      <c r="F183" s="115"/>
      <c r="G183" s="115"/>
      <c r="H183" s="115"/>
      <c r="I183" s="115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2.75" customHeight="1">
      <c r="A184" s="36"/>
      <c r="B184" s="115"/>
      <c r="C184" s="115"/>
      <c r="D184" s="115"/>
      <c r="E184" s="115"/>
      <c r="F184" s="115"/>
      <c r="G184" s="115"/>
      <c r="H184" s="115"/>
      <c r="I184" s="115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2.75" customHeight="1">
      <c r="A185" s="36"/>
      <c r="B185" s="115"/>
      <c r="C185" s="115"/>
      <c r="D185" s="115"/>
      <c r="E185" s="115"/>
      <c r="F185" s="115"/>
      <c r="G185" s="115"/>
      <c r="H185" s="115"/>
      <c r="I185" s="115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2.75" customHeight="1">
      <c r="A186" s="36"/>
      <c r="B186" s="115"/>
      <c r="C186" s="115"/>
      <c r="D186" s="115"/>
      <c r="E186" s="115"/>
      <c r="F186" s="115"/>
      <c r="G186" s="115"/>
      <c r="H186" s="115"/>
      <c r="I186" s="115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2.75" customHeight="1">
      <c r="A187" s="36"/>
      <c r="B187" s="115"/>
      <c r="C187" s="115"/>
      <c r="D187" s="115"/>
      <c r="E187" s="115"/>
      <c r="F187" s="115"/>
      <c r="G187" s="115"/>
      <c r="H187" s="115"/>
      <c r="I187" s="115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2.75" customHeight="1">
      <c r="A188" s="36"/>
      <c r="B188" s="115"/>
      <c r="C188" s="115"/>
      <c r="D188" s="115"/>
      <c r="E188" s="115"/>
      <c r="F188" s="115"/>
      <c r="G188" s="115"/>
      <c r="H188" s="115"/>
      <c r="I188" s="115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2.75" customHeight="1">
      <c r="A189" s="36"/>
      <c r="B189" s="115"/>
      <c r="C189" s="115"/>
      <c r="D189" s="115"/>
      <c r="E189" s="115"/>
      <c r="F189" s="115"/>
      <c r="G189" s="115"/>
      <c r="H189" s="115"/>
      <c r="I189" s="115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2.75" customHeight="1">
      <c r="A190" s="36"/>
      <c r="B190" s="115"/>
      <c r="C190" s="115"/>
      <c r="D190" s="115"/>
      <c r="E190" s="115"/>
      <c r="F190" s="115"/>
      <c r="G190" s="115"/>
      <c r="H190" s="115"/>
      <c r="I190" s="115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2.75" customHeight="1">
      <c r="A191" s="36"/>
      <c r="B191" s="115"/>
      <c r="C191" s="115"/>
      <c r="D191" s="115"/>
      <c r="E191" s="115"/>
      <c r="F191" s="115"/>
      <c r="G191" s="115"/>
      <c r="H191" s="115"/>
      <c r="I191" s="115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2.75" customHeight="1">
      <c r="A192" s="36"/>
      <c r="B192" s="115"/>
      <c r="C192" s="115"/>
      <c r="D192" s="115"/>
      <c r="E192" s="115"/>
      <c r="F192" s="115"/>
      <c r="G192" s="115"/>
      <c r="H192" s="115"/>
      <c r="I192" s="115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2.75" customHeight="1">
      <c r="A193" s="36"/>
      <c r="B193" s="115"/>
      <c r="C193" s="115"/>
      <c r="D193" s="115"/>
      <c r="E193" s="115"/>
      <c r="F193" s="115"/>
      <c r="G193" s="115"/>
      <c r="H193" s="115"/>
      <c r="I193" s="115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2.75" customHeight="1">
      <c r="A194" s="36"/>
      <c r="B194" s="115"/>
      <c r="C194" s="115"/>
      <c r="D194" s="115"/>
      <c r="E194" s="115"/>
      <c r="F194" s="115"/>
      <c r="G194" s="115"/>
      <c r="H194" s="115"/>
      <c r="I194" s="115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2.75" customHeight="1">
      <c r="A195" s="36"/>
      <c r="B195" s="115"/>
      <c r="C195" s="115"/>
      <c r="D195" s="115"/>
      <c r="E195" s="115"/>
      <c r="F195" s="115"/>
      <c r="G195" s="115"/>
      <c r="H195" s="115"/>
      <c r="I195" s="115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2.75" customHeight="1">
      <c r="A196" s="36"/>
      <c r="B196" s="115"/>
      <c r="C196" s="115"/>
      <c r="D196" s="115"/>
      <c r="E196" s="115"/>
      <c r="F196" s="115"/>
      <c r="G196" s="115"/>
      <c r="H196" s="115"/>
      <c r="I196" s="115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2.75" customHeight="1">
      <c r="A197" s="36"/>
      <c r="B197" s="115"/>
      <c r="C197" s="115"/>
      <c r="D197" s="115"/>
      <c r="E197" s="115"/>
      <c r="F197" s="115"/>
      <c r="G197" s="115"/>
      <c r="H197" s="115"/>
      <c r="I197" s="115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2.75" customHeight="1">
      <c r="A198" s="36"/>
      <c r="B198" s="115"/>
      <c r="C198" s="115"/>
      <c r="D198" s="115"/>
      <c r="E198" s="115"/>
      <c r="F198" s="115"/>
      <c r="G198" s="115"/>
      <c r="H198" s="115"/>
      <c r="I198" s="115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2.75" customHeight="1">
      <c r="A199" s="36"/>
      <c r="B199" s="115"/>
      <c r="C199" s="115"/>
      <c r="D199" s="115"/>
      <c r="E199" s="115"/>
      <c r="F199" s="115"/>
      <c r="G199" s="115"/>
      <c r="H199" s="115"/>
      <c r="I199" s="115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2.75" customHeight="1">
      <c r="A200" s="36"/>
      <c r="B200" s="115"/>
      <c r="C200" s="115"/>
      <c r="D200" s="115"/>
      <c r="E200" s="115"/>
      <c r="F200" s="115"/>
      <c r="G200" s="115"/>
      <c r="H200" s="115"/>
      <c r="I200" s="115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2.75" customHeight="1">
      <c r="A201" s="36"/>
      <c r="B201" s="115"/>
      <c r="C201" s="115"/>
      <c r="D201" s="115"/>
      <c r="E201" s="115"/>
      <c r="F201" s="115"/>
      <c r="G201" s="115"/>
      <c r="H201" s="115"/>
      <c r="I201" s="115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2.75" customHeight="1">
      <c r="A202" s="36"/>
      <c r="B202" s="115"/>
      <c r="C202" s="115"/>
      <c r="D202" s="115"/>
      <c r="E202" s="115"/>
      <c r="F202" s="115"/>
      <c r="G202" s="115"/>
      <c r="H202" s="115"/>
      <c r="I202" s="115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2.75" customHeight="1">
      <c r="A203" s="36"/>
      <c r="B203" s="115"/>
      <c r="C203" s="115"/>
      <c r="D203" s="115"/>
      <c r="E203" s="115"/>
      <c r="F203" s="115"/>
      <c r="G203" s="115"/>
      <c r="H203" s="115"/>
      <c r="I203" s="115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2.75" customHeight="1">
      <c r="A204" s="36"/>
      <c r="B204" s="115"/>
      <c r="C204" s="115"/>
      <c r="D204" s="115"/>
      <c r="E204" s="115"/>
      <c r="F204" s="115"/>
      <c r="G204" s="115"/>
      <c r="H204" s="115"/>
      <c r="I204" s="115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2.75" customHeight="1">
      <c r="A205" s="36"/>
      <c r="B205" s="115"/>
      <c r="C205" s="115"/>
      <c r="D205" s="115"/>
      <c r="E205" s="115"/>
      <c r="F205" s="115"/>
      <c r="G205" s="115"/>
      <c r="H205" s="115"/>
      <c r="I205" s="115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2.75" customHeight="1">
      <c r="A206" s="36"/>
      <c r="B206" s="115"/>
      <c r="C206" s="115"/>
      <c r="D206" s="115"/>
      <c r="E206" s="115"/>
      <c r="F206" s="115"/>
      <c r="G206" s="115"/>
      <c r="H206" s="115"/>
      <c r="I206" s="115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2.75" customHeight="1">
      <c r="A207" s="36"/>
      <c r="B207" s="115"/>
      <c r="C207" s="115"/>
      <c r="D207" s="115"/>
      <c r="E207" s="115"/>
      <c r="F207" s="115"/>
      <c r="G207" s="115"/>
      <c r="H207" s="115"/>
      <c r="I207" s="115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2.75" customHeight="1">
      <c r="A208" s="36"/>
      <c r="B208" s="115"/>
      <c r="C208" s="115"/>
      <c r="D208" s="115"/>
      <c r="E208" s="115"/>
      <c r="F208" s="115"/>
      <c r="G208" s="115"/>
      <c r="H208" s="115"/>
      <c r="I208" s="115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2.75" customHeight="1">
      <c r="A209" s="36"/>
      <c r="B209" s="115"/>
      <c r="C209" s="115"/>
      <c r="D209" s="115"/>
      <c r="E209" s="115"/>
      <c r="F209" s="115"/>
      <c r="G209" s="115"/>
      <c r="H209" s="115"/>
      <c r="I209" s="115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2.75" customHeight="1">
      <c r="A210" s="36"/>
      <c r="B210" s="115"/>
      <c r="C210" s="115"/>
      <c r="D210" s="115"/>
      <c r="E210" s="115"/>
      <c r="F210" s="115"/>
      <c r="G210" s="115"/>
      <c r="H210" s="115"/>
      <c r="I210" s="115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2.75" customHeight="1">
      <c r="A211" s="36"/>
      <c r="B211" s="115"/>
      <c r="C211" s="115"/>
      <c r="D211" s="115"/>
      <c r="E211" s="115"/>
      <c r="F211" s="115"/>
      <c r="G211" s="115"/>
      <c r="H211" s="115"/>
      <c r="I211" s="115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2.75" customHeight="1">
      <c r="A212" s="36"/>
      <c r="B212" s="115"/>
      <c r="C212" s="115"/>
      <c r="D212" s="115"/>
      <c r="E212" s="115"/>
      <c r="F212" s="115"/>
      <c r="G212" s="115"/>
      <c r="H212" s="115"/>
      <c r="I212" s="115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2.75" customHeight="1">
      <c r="A213" s="36"/>
      <c r="B213" s="115"/>
      <c r="C213" s="115"/>
      <c r="D213" s="115"/>
      <c r="E213" s="115"/>
      <c r="F213" s="115"/>
      <c r="G213" s="115"/>
      <c r="H213" s="115"/>
      <c r="I213" s="115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2.75" customHeight="1">
      <c r="A214" s="36"/>
      <c r="B214" s="115"/>
      <c r="C214" s="115"/>
      <c r="D214" s="115"/>
      <c r="E214" s="115"/>
      <c r="F214" s="115"/>
      <c r="G214" s="115"/>
      <c r="H214" s="115"/>
      <c r="I214" s="115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2.75" customHeight="1">
      <c r="A215" s="36"/>
      <c r="B215" s="115"/>
      <c r="C215" s="115"/>
      <c r="D215" s="115"/>
      <c r="E215" s="115"/>
      <c r="F215" s="115"/>
      <c r="G215" s="115"/>
      <c r="H215" s="115"/>
      <c r="I215" s="115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2.75" customHeight="1">
      <c r="A216" s="36"/>
      <c r="B216" s="115"/>
      <c r="C216" s="115"/>
      <c r="D216" s="115"/>
      <c r="E216" s="115"/>
      <c r="F216" s="115"/>
      <c r="G216" s="115"/>
      <c r="H216" s="115"/>
      <c r="I216" s="115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2.75" customHeight="1">
      <c r="A217" s="36"/>
      <c r="B217" s="115"/>
      <c r="C217" s="115"/>
      <c r="D217" s="115"/>
      <c r="E217" s="115"/>
      <c r="F217" s="115"/>
      <c r="G217" s="115"/>
      <c r="H217" s="115"/>
      <c r="I217" s="115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2.75" customHeight="1">
      <c r="A218" s="36"/>
      <c r="B218" s="115"/>
      <c r="C218" s="115"/>
      <c r="D218" s="115"/>
      <c r="E218" s="115"/>
      <c r="F218" s="115"/>
      <c r="G218" s="115"/>
      <c r="H218" s="115"/>
      <c r="I218" s="115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2.75" customHeight="1">
      <c r="A219" s="36"/>
      <c r="B219" s="115"/>
      <c r="C219" s="115"/>
      <c r="D219" s="115"/>
      <c r="E219" s="115"/>
      <c r="F219" s="115"/>
      <c r="G219" s="115"/>
      <c r="H219" s="115"/>
      <c r="I219" s="115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2.75" customHeight="1">
      <c r="A220" s="36"/>
      <c r="B220" s="115"/>
      <c r="C220" s="115"/>
      <c r="D220" s="115"/>
      <c r="E220" s="115"/>
      <c r="F220" s="115"/>
      <c r="G220" s="115"/>
      <c r="H220" s="115"/>
      <c r="I220" s="115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2.75" customHeight="1">
      <c r="A221" s="36"/>
      <c r="B221" s="115"/>
      <c r="C221" s="115"/>
      <c r="D221" s="115"/>
      <c r="E221" s="115"/>
      <c r="F221" s="115"/>
      <c r="G221" s="115"/>
      <c r="H221" s="115"/>
      <c r="I221" s="115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2.75" customHeight="1">
      <c r="A222" s="36"/>
      <c r="B222" s="115"/>
      <c r="C222" s="115"/>
      <c r="D222" s="115"/>
      <c r="E222" s="115"/>
      <c r="F222" s="115"/>
      <c r="G222" s="115"/>
      <c r="H222" s="115"/>
      <c r="I222" s="115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2.75" customHeight="1">
      <c r="A223" s="36"/>
      <c r="B223" s="115"/>
      <c r="C223" s="115"/>
      <c r="D223" s="115"/>
      <c r="E223" s="115"/>
      <c r="F223" s="115"/>
      <c r="G223" s="115"/>
      <c r="H223" s="115"/>
      <c r="I223" s="115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2.75" customHeight="1">
      <c r="A224" s="36"/>
      <c r="B224" s="115"/>
      <c r="C224" s="115"/>
      <c r="D224" s="115"/>
      <c r="E224" s="115"/>
      <c r="F224" s="115"/>
      <c r="G224" s="115"/>
      <c r="H224" s="115"/>
      <c r="I224" s="115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2.75" customHeight="1">
      <c r="A225" s="36"/>
      <c r="B225" s="115"/>
      <c r="C225" s="115"/>
      <c r="D225" s="115"/>
      <c r="E225" s="115"/>
      <c r="F225" s="115"/>
      <c r="G225" s="115"/>
      <c r="H225" s="115"/>
      <c r="I225" s="115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2.75" customHeight="1">
      <c r="A226" s="36"/>
      <c r="B226" s="115"/>
      <c r="C226" s="115"/>
      <c r="D226" s="115"/>
      <c r="E226" s="115"/>
      <c r="F226" s="115"/>
      <c r="G226" s="115"/>
      <c r="H226" s="115"/>
      <c r="I226" s="115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2.75" customHeight="1">
      <c r="A227" s="36"/>
      <c r="B227" s="115"/>
      <c r="C227" s="115"/>
      <c r="D227" s="115"/>
      <c r="E227" s="115"/>
      <c r="F227" s="115"/>
      <c r="G227" s="115"/>
      <c r="H227" s="115"/>
      <c r="I227" s="115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2.75" customHeight="1">
      <c r="A228" s="36"/>
      <c r="B228" s="115"/>
      <c r="C228" s="115"/>
      <c r="D228" s="115"/>
      <c r="E228" s="115"/>
      <c r="F228" s="115"/>
      <c r="G228" s="115"/>
      <c r="H228" s="115"/>
      <c r="I228" s="115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2.75" customHeight="1">
      <c r="A229" s="36"/>
      <c r="B229" s="115"/>
      <c r="C229" s="115"/>
      <c r="D229" s="115"/>
      <c r="E229" s="115"/>
      <c r="F229" s="115"/>
      <c r="G229" s="115"/>
      <c r="H229" s="115"/>
      <c r="I229" s="115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2.75" customHeight="1">
      <c r="A230" s="36"/>
      <c r="B230" s="115"/>
      <c r="C230" s="115"/>
      <c r="D230" s="115"/>
      <c r="E230" s="115"/>
      <c r="F230" s="115"/>
      <c r="G230" s="115"/>
      <c r="H230" s="115"/>
      <c r="I230" s="115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2.75" customHeight="1">
      <c r="A231" s="36"/>
      <c r="B231" s="115"/>
      <c r="C231" s="115"/>
      <c r="D231" s="115"/>
      <c r="E231" s="115"/>
      <c r="F231" s="115"/>
      <c r="G231" s="115"/>
      <c r="H231" s="115"/>
      <c r="I231" s="115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2.75" customHeight="1">
      <c r="A232" s="36"/>
      <c r="B232" s="115"/>
      <c r="C232" s="115"/>
      <c r="D232" s="115"/>
      <c r="E232" s="115"/>
      <c r="F232" s="115"/>
      <c r="G232" s="115"/>
      <c r="H232" s="115"/>
      <c r="I232" s="115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2.75" customHeight="1">
      <c r="A233" s="36"/>
      <c r="B233" s="115"/>
      <c r="C233" s="115"/>
      <c r="D233" s="115"/>
      <c r="E233" s="115"/>
      <c r="F233" s="115"/>
      <c r="G233" s="115"/>
      <c r="H233" s="115"/>
      <c r="I233" s="115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2.75" customHeight="1">
      <c r="A234" s="36"/>
      <c r="B234" s="115"/>
      <c r="C234" s="115"/>
      <c r="D234" s="115"/>
      <c r="E234" s="115"/>
      <c r="F234" s="115"/>
      <c r="G234" s="115"/>
      <c r="H234" s="115"/>
      <c r="I234" s="115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2.75" customHeight="1">
      <c r="A235" s="36"/>
      <c r="B235" s="115"/>
      <c r="C235" s="115"/>
      <c r="D235" s="115"/>
      <c r="E235" s="115"/>
      <c r="F235" s="115"/>
      <c r="G235" s="115"/>
      <c r="H235" s="115"/>
      <c r="I235" s="115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2.75" customHeight="1">
      <c r="A236" s="36"/>
      <c r="B236" s="115"/>
      <c r="C236" s="115"/>
      <c r="D236" s="115"/>
      <c r="E236" s="115"/>
      <c r="F236" s="115"/>
      <c r="G236" s="115"/>
      <c r="H236" s="115"/>
      <c r="I236" s="115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2.75" customHeight="1">
      <c r="A237" s="36"/>
      <c r="B237" s="115"/>
      <c r="C237" s="115"/>
      <c r="D237" s="115"/>
      <c r="E237" s="115"/>
      <c r="F237" s="115"/>
      <c r="G237" s="115"/>
      <c r="H237" s="115"/>
      <c r="I237" s="115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2.75" customHeight="1">
      <c r="A238" s="36"/>
      <c r="B238" s="115"/>
      <c r="C238" s="115"/>
      <c r="D238" s="115"/>
      <c r="E238" s="115"/>
      <c r="F238" s="115"/>
      <c r="G238" s="115"/>
      <c r="H238" s="115"/>
      <c r="I238" s="115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2.75" customHeight="1">
      <c r="A239" s="36"/>
      <c r="B239" s="115"/>
      <c r="C239" s="115"/>
      <c r="D239" s="115"/>
      <c r="E239" s="115"/>
      <c r="F239" s="115"/>
      <c r="G239" s="115"/>
      <c r="H239" s="115"/>
      <c r="I239" s="115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2.75" customHeight="1">
      <c r="A240" s="36"/>
      <c r="B240" s="115"/>
      <c r="C240" s="115"/>
      <c r="D240" s="115"/>
      <c r="E240" s="115"/>
      <c r="F240" s="115"/>
      <c r="G240" s="115"/>
      <c r="H240" s="115"/>
      <c r="I240" s="115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2.75" customHeight="1">
      <c r="A241" s="36"/>
      <c r="B241" s="115"/>
      <c r="C241" s="115"/>
      <c r="D241" s="115"/>
      <c r="E241" s="115"/>
      <c r="F241" s="115"/>
      <c r="G241" s="115"/>
      <c r="H241" s="115"/>
      <c r="I241" s="115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2.75" customHeight="1">
      <c r="A242" s="36"/>
      <c r="B242" s="115"/>
      <c r="C242" s="115"/>
      <c r="D242" s="115"/>
      <c r="E242" s="115"/>
      <c r="F242" s="115"/>
      <c r="G242" s="115"/>
      <c r="H242" s="115"/>
      <c r="I242" s="115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2.75" customHeight="1">
      <c r="A243" s="36"/>
      <c r="B243" s="115"/>
      <c r="C243" s="115"/>
      <c r="D243" s="115"/>
      <c r="E243" s="115"/>
      <c r="F243" s="115"/>
      <c r="G243" s="115"/>
      <c r="H243" s="115"/>
      <c r="I243" s="115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2.75" customHeight="1">
      <c r="A244" s="36"/>
      <c r="B244" s="115"/>
      <c r="C244" s="115"/>
      <c r="D244" s="115"/>
      <c r="E244" s="115"/>
      <c r="F244" s="115"/>
      <c r="G244" s="115"/>
      <c r="H244" s="115"/>
      <c r="I244" s="115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2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2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2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2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2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2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2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2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2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2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2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2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2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2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2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2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2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2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2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2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2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2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2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2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2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2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2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2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2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2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2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2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2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2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2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2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2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2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2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2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2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2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2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2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2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2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2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2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2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2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2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2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2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2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2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26">
    <mergeCell ref="B1:F1"/>
    <mergeCell ref="B2:F2"/>
    <mergeCell ref="B3:F3"/>
    <mergeCell ref="B5:F5"/>
    <mergeCell ref="B9:F9"/>
    <mergeCell ref="B12:F12"/>
    <mergeCell ref="B22:D22"/>
    <mergeCell ref="B23:D23"/>
    <mergeCell ref="B24:D24"/>
    <mergeCell ref="B25:D25"/>
    <mergeCell ref="B26:D26"/>
    <mergeCell ref="B28:F28"/>
    <mergeCell ref="C31:C32"/>
    <mergeCell ref="E31:E32"/>
    <mergeCell ref="B40:D40"/>
    <mergeCell ref="B41:D41"/>
    <mergeCell ref="B42:D42"/>
    <mergeCell ref="B43:D43"/>
    <mergeCell ref="B44:D44"/>
    <mergeCell ref="B31:B32"/>
    <mergeCell ref="B33:B34"/>
    <mergeCell ref="C33:C34"/>
    <mergeCell ref="E33:E34"/>
    <mergeCell ref="C36:D36"/>
    <mergeCell ref="B37:C37"/>
    <mergeCell ref="B39:F39"/>
  </mergeCells>
  <conditionalFormatting sqref="D16:D18 D20:D21">
    <cfRule type="cellIs" dxfId="0" priority="1" operator="equal">
      <formula>"CÓ"</formula>
    </cfRule>
  </conditionalFormatting>
  <conditionalFormatting sqref="C1:C33 C35:C38 C45:C1000 E1:E33 E35:E38 E45:E1000">
    <cfRule type="cellIs" dxfId="1" priority="2" operator="equal">
      <formula>"KHÔNG"</formula>
    </cfRule>
  </conditionalFormatting>
  <conditionalFormatting sqref="C1:C33 C35:C38 C45:C1000 E1:E33 E35:E38 E45:E1000">
    <cfRule type="cellIs" dxfId="2" priority="3" stopIfTrue="1" operator="equal">
      <formula>"CÓ"</formula>
    </cfRule>
  </conditionalFormatting>
  <conditionalFormatting sqref="E40 E44">
    <cfRule type="cellIs" dxfId="1" priority="4" operator="equal">
      <formula>"KHÔNG"</formula>
    </cfRule>
  </conditionalFormatting>
  <conditionalFormatting sqref="E40 E44">
    <cfRule type="cellIs" dxfId="2" priority="5" stopIfTrue="1" operator="equal">
      <formula>"CÓ"</formula>
    </cfRule>
  </conditionalFormatting>
  <conditionalFormatting sqref="E42:E43">
    <cfRule type="cellIs" dxfId="1" priority="6" operator="equal">
      <formula>"KHÔNG"</formula>
    </cfRule>
  </conditionalFormatting>
  <conditionalFormatting sqref="E42:E43">
    <cfRule type="cellIs" dxfId="2" priority="7" stopIfTrue="1" operator="equal">
      <formula>"CÓ"</formula>
    </cfRule>
  </conditionalFormatting>
  <conditionalFormatting sqref="E41">
    <cfRule type="cellIs" dxfId="1" priority="8" operator="equal">
      <formula>"KHÔNG"</formula>
    </cfRule>
  </conditionalFormatting>
  <conditionalFormatting sqref="E41">
    <cfRule type="cellIs" dxfId="2" priority="9" stopIfTrue="1" operator="equal">
      <formula>"CÓ"</formula>
    </cfRule>
  </conditionalFormatting>
  <dataValidations>
    <dataValidation type="list" allowBlank="1" sqref="C16:C17">
      <formula1>"KHÔNG,GOLD,PLATINUM,DIAMOND"</formula1>
    </dataValidation>
    <dataValidation type="list" allowBlank="1" showErrorMessage="1" sqref="C19">
      <formula1>"CÓ"</formula1>
    </dataValidation>
    <dataValidation type="list" allowBlank="1" sqref="C20:C21">
      <formula1>"CÓ,KHÔNG"</formula1>
    </dataValidation>
    <dataValidation type="list" allowBlank="1" showErrorMessage="1" sqref="E17 E20:E21">
      <formula1>"KHÔNG"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2023-07-05T11:09:31Z</dcterms:created>
  <dc:creator>Admin</dc:creator>
</cp:coreProperties>
</file>